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8.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drawings/drawing11.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harts/chart3.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aveExternalLinkValues="0" codeName="ThisWorkbook"/>
  <mc:AlternateContent xmlns:mc="http://schemas.openxmlformats.org/markup-compatibility/2006">
    <mc:Choice Requires="x15">
      <x15ac:absPath xmlns:x15ac="http://schemas.microsoft.com/office/spreadsheetml/2010/11/ac" url="https://sites.ey.com/sites/RIPAglobalcarbonsaverapp/Shared Documents/General/GPC old and revised/"/>
    </mc:Choice>
  </mc:AlternateContent>
  <xr:revisionPtr revIDLastSave="117" documentId="8_{FFB2D142-ECB1-4A45-AB0A-A9201BAC1041}" xr6:coauthVersionLast="46" xr6:coauthVersionMax="46" xr10:uidLastSave="{78CE6184-495A-4011-A694-86F4C92B3523}"/>
  <workbookProtection workbookAlgorithmName="SHA-512" workbookHashValue="fCWNc+ldCZ3bDk2yYjj77ExTQ7C9L4JczEpMNsj1A9Xb48XmIyVSkRfSph/5eRlX1DAf8PnZUsqMhjSvRbXOlQ==" workbookSaltValue="op0es7gC/ixgjqCpRqrWCg==" workbookSpinCount="100000" lockStructure="1"/>
  <bookViews>
    <workbookView minimized="1" xWindow="24" yWindow="84" windowWidth="23016" windowHeight="11664" tabRatio="898" xr2:uid="{00000000-000D-0000-FFFF-FFFF00000000}"/>
  </bookViews>
  <sheets>
    <sheet name="Start" sheetId="1" r:id="rId1"/>
    <sheet name="instructions" sheetId="42" r:id="rId2"/>
    <sheet name="About" sheetId="45" r:id="rId3"/>
    <sheet name="Input1" sheetId="37" r:id="rId4"/>
    <sheet name="Input2steel" sheetId="38" r:id="rId5"/>
    <sheet name="Input3Steel" sheetId="50" r:id="rId6"/>
    <sheet name="Output_Steel" sheetId="53" r:id="rId7"/>
    <sheet name="Calculation_Steel" sheetId="49" state="hidden" r:id="rId8"/>
    <sheet name="Input2IBC" sheetId="43" r:id="rId9"/>
    <sheet name="Input3IBC" sheetId="54" r:id="rId10"/>
    <sheet name="Output_IBC" sheetId="57" r:id="rId11"/>
    <sheet name="Calculation_IBC" sheetId="56" state="hidden" r:id="rId12"/>
    <sheet name="Input2Plastic" sheetId="44" r:id="rId13"/>
    <sheet name="Input3Plastic" sheetId="55" r:id="rId14"/>
    <sheet name="Output_Plastic" sheetId="59" r:id="rId15"/>
    <sheet name="Calculation_Plastic" sheetId="58" state="hidden" r:id="rId16"/>
    <sheet name="Lists" sheetId="48" state="hidden" r:id="rId17"/>
    <sheet name="Input_Data" sheetId="52" state="hidden" r:id="rId18"/>
    <sheet name="Waarden" sheetId="7" state="hidden" r:id="rId19"/>
    <sheet name="Aanpassingen EFC" sheetId="47" state="hidden" r:id="rId20"/>
    <sheet name="Database general" sheetId="32" state="hidden" r:id="rId21"/>
  </sheets>
  <definedNames>
    <definedName name="About1">Waarden!$B$4</definedName>
    <definedName name="About2">Waarden!$B$7</definedName>
    <definedName name="CALCULATION_IBC_MASS_RECYCLED_PE">Calculation_IBC!$B$15</definedName>
    <definedName name="CALCULATION_IBC_MASS_STEEL">Calculation_IBC!$B$13</definedName>
    <definedName name="CALCULATION_IBC_MASS_VIRGIN_PE">Calculation_IBC!$B$14</definedName>
    <definedName name="Calculation_IBC_Product_Name">Calculation_IBC!$B$5</definedName>
    <definedName name="Calculation_IBC_Product_Specification">Calculation_IBC!$B$7</definedName>
    <definedName name="CALCULATION_PLASTIC_MASS_PE_MIX">Calculation_Plastic!$B$15</definedName>
    <definedName name="CALCULATION_PLASTIC_MASS_RECYCLED_PE">Calculation_Plastic!$B$14</definedName>
    <definedName name="CALCULATION_PLASTIC_MASS_VIRGIN_PE">Calculation_Plastic!$B$13</definedName>
    <definedName name="Calculation_Plastic_Product_Name">Calculation_Plastic!$B$5</definedName>
    <definedName name="Calculation_Plastic_Product_Specification">Calculation_Plastic!$B$7</definedName>
    <definedName name="CALCULATION_STEEL_MASS_STEEL">Calculation_Steel!$B$15</definedName>
    <definedName name="Calculation_Steel_Package_Type_Short">Calculation_Steel!$B$7</definedName>
    <definedName name="Calculation_Steel_Product_Name">Calculation_Steel!$B$5</definedName>
    <definedName name="Calculation_Steel_Product_Specification">Calculation_Steel!$B$9</definedName>
    <definedName name="CheckDistanceClient" localSheetId="17">Input_Data!$H$14</definedName>
    <definedName name="CheckDotUnitsPerTruck" localSheetId="17">Input_Data!$I$15</definedName>
    <definedName name="CheckRPEWeightIBC" localSheetId="17">Input_Data!$H$9</definedName>
    <definedName name="CheckRPEWeightPlastic" localSheetId="17">Input_Data!$H$12</definedName>
    <definedName name="CheckSteelWeightIBC" localSheetId="17">Input_Data!$H$7</definedName>
    <definedName name="CheckSteelWeightSteel" localSheetId="17">Input_Data!$H$5</definedName>
    <definedName name="CheckUnitsPerTruck" localSheetId="17">Input_Data!$H$15</definedName>
    <definedName name="CheckVPEWeightIBC" localSheetId="17">Input_Data!$H$8</definedName>
    <definedName name="CheckVPEWeightPlastic" localSheetId="17">Input_Data!$H$11</definedName>
    <definedName name="ClampRingTypeList">Waarden!$B$20:$B$21</definedName>
    <definedName name="Copyright">Waarden!$B$13</definedName>
    <definedName name="Developers">Waarden!$B$15</definedName>
    <definedName name="Disclaimer1">Waarden!$B$30</definedName>
    <definedName name="INPUT2IBC_RECYCLED_PE_WEIGHT">Input2IBC!$M$18</definedName>
    <definedName name="INPUT2IBC_STEEL_WEIGHT">Input2IBC!$M$16</definedName>
    <definedName name="INPUT2IBC_VIRGIN_PE_WEIGHT">Input2IBC!$M$17</definedName>
    <definedName name="INPUT2PLASTIC_CUSTOM_RECYCLED_PE_WEIGHT">Input2Plastic!$M$20</definedName>
    <definedName name="INPUT2PLASTIC_CUSTOM_VIRGIN_PE_WEIGHT">Input2Plastic!$M$19</definedName>
    <definedName name="INPUT2PLASTIC_RECYCLED_PE_WEIGHT">Input2Plastic!$M$17</definedName>
    <definedName name="INPUT2PLASTIC_VIRGIN_PE_WEIGHT">Input2Plastic!$M$16</definedName>
    <definedName name="INPUT2STEEL_CUSTOM_STEEL_WEIGHT">Input2steel!$M$19</definedName>
    <definedName name="INPUT2STEEL_STEEL_WEIGHT">Input2steel!$M$17</definedName>
    <definedName name="INPUT3_IBC_CLIENT_ADDRESS">Input3IBC!$G$18</definedName>
    <definedName name="INPUT3_IBC_CLIENT_NAME">Input3IBC!$G$17</definedName>
    <definedName name="INPUT3_IBC_CLIENT_OTHER">Input3IBC!$G$19</definedName>
    <definedName name="INPUT3_IBC_DISTANCE_TO_CLIENT">Input3IBC!$F$9</definedName>
    <definedName name="INPUT3_IBC_UNITS_PER_TRUCK">Input3IBC!$F$13</definedName>
    <definedName name="INPUT3_PLASTIC_CLIENT_ADDRESS">Input3Plastic!$G$18</definedName>
    <definedName name="INPUT3_PLASTIC_CLIENT_NAME">Input3Plastic!$G$17</definedName>
    <definedName name="INPUT3_PLASTIC_CLIENT_OTHER">Input3Plastic!$G$19</definedName>
    <definedName name="INPUT3_PLASTIC_DISTANCE_TO_CLIENT">Input3Plastic!$F$9</definedName>
    <definedName name="INPUT3_PLASTIC_UNITS_PER_TRUCK">Input3Plastic!$F$13</definedName>
    <definedName name="INPUT3_STEEL_CLIENT_ADDRESS">Input3Steel!$G$18</definedName>
    <definedName name="INPUT3_STEEL_CLIENT_NAME">Input3Steel!$G$17</definedName>
    <definedName name="INPUT3_STEEL_CLIENT_OTHER">Input3Steel!$G$19</definedName>
    <definedName name="INPUT3_STEEL_DISTANCE_TO_CLIENT">Input3Steel!$F$9</definedName>
    <definedName name="INPUT3_STEEL_UNITS_PER_TRUCK">Input3Steel!$F$13</definedName>
    <definedName name="lbConversion">'Database general'!$AB$11</definedName>
    <definedName name="License">Waarden!$B$14</definedName>
    <definedName name="LISTS_IBC_PRODUCT_SPECIFICATIONS">OFFSET(Lists!$B:$B,24,0,COUNTA(Lists!$B$25:$B$40),1)</definedName>
    <definedName name="LISTS_IBC_PRODUCT_SPECIFICATIONS_NAME">OFFSET(Lists!$B:$B,24,0,COUNTA(Lists!$B$25:$B$40),2)</definedName>
    <definedName name="LISTS_PLASTIC_PRODUCT_SPECIFICATIONS">OFFSET(Lists!$B:$B,43,0,COUNTA(Lists!$B$44:$B$51),1)</definedName>
    <definedName name="LISTS_PLASTIC_PRODUCT_SPECIFICATIONS_NAME">OFFSET(Lists!$B:$B,43,0,COUNTA(Lists!$B$44:$B$51),2)</definedName>
    <definedName name="LISTS_STEEL_PACKAGE_TYPE_NAME">OFFSET(Lists!$B:$B,4,0,COUNTA(Lists!$B$5:$B$20),2)</definedName>
    <definedName name="LISTS_STEEL_PACKAGES">OFFSET(Lists!$B:$B,4,0,COUNTA(Lists!$B$5:$B$20),1)</definedName>
    <definedName name="LISTS_STEEL_PRODUCT_SPECIFICATIONS">OFFSET(Lists!$E:$E,4,0,COUNTA(Lists!$E$5:$E$20),1)</definedName>
    <definedName name="LISTS_STEEL_PRODUCT_SPECIFICATIONS_NAME">OFFSET(Lists!$E:$E,4,0,COUNTA(Lists!$E$5:$E$20),2)</definedName>
    <definedName name="MileConversion">'Database general'!$AB$17</definedName>
    <definedName name="OutsidePaintList">Waarden!$G$21:$G$22</definedName>
    <definedName name="ozConversion">'Database general'!$AB$12</definedName>
    <definedName name="PaletTypeList">Waarden!$B$25:$B$27</definedName>
    <definedName name="_xlnm.Print_Area" localSheetId="10">Output_IBC!$A$2:$O$49</definedName>
    <definedName name="_xlnm.Print_Area" localSheetId="14">Output_Plastic!$A$2:$O$49</definedName>
    <definedName name="_xlnm.Print_Area" localSheetId="6">Output_Steel!$A$2:$O$49</definedName>
    <definedName name="RPEStandardIBC275" localSheetId="17">Input_Data!$E$24</definedName>
    <definedName name="RPEStandardIBC330" localSheetId="17">Input_Data!$E$25</definedName>
    <definedName name="RPEStandardPEmixPlastic" localSheetId="17">Input_Data!$E$28</definedName>
    <definedName name="RPEStandardRecPlastic" localSheetId="17">Input_Data!$E$27</definedName>
    <definedName name="RPEStandardVirginPlastic" localSheetId="17">Input_Data!$E$26</definedName>
    <definedName name="StandardSteel" localSheetId="17">Input_Data!$B$8</definedName>
    <definedName name="SteelChangeUser" localSheetId="17">Input_Data!$G$17</definedName>
    <definedName name="SteelStandardIBC275" localSheetId="17">Input_Data!$C$24</definedName>
    <definedName name="SteelStandardIBC330" localSheetId="17">Input_Data!$C$25</definedName>
    <definedName name="SteelStandardOHSteel" localSheetId="17">Input_Data!$C$22</definedName>
    <definedName name="SteelStandardTHSteel" localSheetId="17">Input_Data!$C$23</definedName>
    <definedName name="SteelTypeList" localSheetId="17">Input_Data!$B$8:$B$15</definedName>
    <definedName name="SteelWeight" localSheetId="8">Input2IBC!#REF!</definedName>
    <definedName name="SteelWeight" localSheetId="12">Input2Plastic!$M$18</definedName>
    <definedName name="VersieDatum">Waarden!$B$12</definedName>
    <definedName name="VersieNummer">Waarden!$B$11</definedName>
    <definedName name="VPEStandardIBC275" localSheetId="17">Input_Data!$D$24</definedName>
    <definedName name="VPEStandardIBC330" localSheetId="17">Input_Data!$D$25</definedName>
    <definedName name="VPEStandardPEmixPlastic" localSheetId="17">Input_Data!$D$28</definedName>
    <definedName name="VPEStandardRecPlastic" localSheetId="17">Input_Data!$D$27</definedName>
    <definedName name="VPEStandardVirginPlastic" localSheetId="17">Input_Data!$D$26</definedName>
    <definedName name="Z_85514757_0D31_4380_910F_4C26CBB2F120_.wvu.PrintArea" localSheetId="0" hidden="1">Start!$A$1:$H$9</definedName>
    <definedName name="Z_D0D7C98C_320D_824D_B7CB_25B90FA8C377_.wvu.PrintArea" localSheetId="0" hidden="1">Start!$A$1:$H$9</definedName>
  </definedNames>
  <calcPr calcId="191029" calcCompleted="0"/>
  <customWorkbookViews>
    <customWorkbookView name="Peter Kraaijeveld - Personal View" guid="{D0D7C98C-320D-824D-B7CB-25B90FA8C377}" mergeInterval="0" personalView="1" xWindow="1" yWindow="41" windowWidth="1138" windowHeight="951" tabRatio="500" activeSheetId="1"/>
    <customWorkbookView name="Sander Hegger - Persoonlijke weergave" guid="{85514757-0D31-4380-910F-4C26CBB2F120}" mergeInterval="0" personalView="1" maximized="1" xWindow="1" yWindow="1" windowWidth="1280" windowHeight="799"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38" l="1"/>
  <c r="D27" i="58"/>
  <c r="C27" i="58"/>
  <c r="D25" i="58"/>
  <c r="C29" i="56"/>
  <c r="D29" i="56" s="1"/>
  <c r="D27" i="56"/>
  <c r="C29" i="49"/>
  <c r="D27" i="49"/>
  <c r="E37" i="52"/>
  <c r="D37" i="52"/>
  <c r="J15" i="59"/>
  <c r="J14" i="59"/>
  <c r="J13" i="59"/>
  <c r="D18" i="59"/>
  <c r="D17" i="59"/>
  <c r="D13" i="59"/>
  <c r="B39" i="59"/>
  <c r="J3" i="59"/>
  <c r="M17" i="44"/>
  <c r="M16" i="44"/>
  <c r="M16" i="43"/>
  <c r="B6" i="58"/>
  <c r="B7" i="58" s="1"/>
  <c r="D33" i="58"/>
  <c r="C33" i="58"/>
  <c r="K29" i="58"/>
  <c r="K28" i="58"/>
  <c r="J28" i="58"/>
  <c r="J37" i="58" s="1"/>
  <c r="O20" i="44"/>
  <c r="O19" i="44"/>
  <c r="O19" i="38"/>
  <c r="J15" i="57"/>
  <c r="J14" i="57"/>
  <c r="J13" i="57"/>
  <c r="D18" i="57"/>
  <c r="D17" i="57"/>
  <c r="B39" i="57"/>
  <c r="J3" i="57"/>
  <c r="C17" i="32"/>
  <c r="J15" i="53"/>
  <c r="J14" i="53"/>
  <c r="J13" i="53"/>
  <c r="D18" i="53"/>
  <c r="D17" i="53"/>
  <c r="B6" i="56"/>
  <c r="B7" i="56" s="1"/>
  <c r="B8" i="56" s="1" a="1"/>
  <c r="B8" i="56" s="1"/>
  <c r="M17" i="43"/>
  <c r="D36" i="52" s="1"/>
  <c r="M18" i="43"/>
  <c r="G17" i="52" a="1"/>
  <c r="G17" i="52" s="1"/>
  <c r="D36" i="56"/>
  <c r="C36" i="56"/>
  <c r="K30" i="56"/>
  <c r="K29" i="56"/>
  <c r="K34" i="56" s="1"/>
  <c r="J29" i="56"/>
  <c r="J34" i="56" s="1"/>
  <c r="B13" i="58" l="1"/>
  <c r="B14" i="58"/>
  <c r="D15" i="59" s="1"/>
  <c r="L9" i="55"/>
  <c r="C5" i="59" s="1"/>
  <c r="L9" i="54"/>
  <c r="J33" i="58"/>
  <c r="K33" i="58"/>
  <c r="B8" i="58"/>
  <c r="B15" i="56"/>
  <c r="B14" i="56"/>
  <c r="B13" i="56"/>
  <c r="J38" i="56"/>
  <c r="B8" i="49"/>
  <c r="B9" i="49" s="1"/>
  <c r="B15" i="49" s="1"/>
  <c r="C20" i="49" s="1"/>
  <c r="D20" i="49" s="1"/>
  <c r="D35" i="49"/>
  <c r="C35" i="49"/>
  <c r="B39" i="53"/>
  <c r="J3" i="53"/>
  <c r="D29" i="49"/>
  <c r="H5" i="52"/>
  <c r="H8" i="52"/>
  <c r="I15" i="52"/>
  <c r="H15" i="52"/>
  <c r="F15" i="52"/>
  <c r="E15" i="52"/>
  <c r="H14" i="52"/>
  <c r="F14" i="52"/>
  <c r="E14" i="52"/>
  <c r="F13" i="52"/>
  <c r="E13" i="52"/>
  <c r="H12" i="52"/>
  <c r="F12" i="52"/>
  <c r="E12" i="52"/>
  <c r="H11" i="52"/>
  <c r="F11" i="52"/>
  <c r="E11" i="52"/>
  <c r="F10" i="52"/>
  <c r="E10" i="52"/>
  <c r="H9" i="52"/>
  <c r="F9" i="52"/>
  <c r="E9" i="52"/>
  <c r="F8" i="52"/>
  <c r="E8" i="52"/>
  <c r="H7" i="52"/>
  <c r="E28" i="52"/>
  <c r="D28" i="52"/>
  <c r="E36" i="52"/>
  <c r="C36" i="52"/>
  <c r="C35" i="52"/>
  <c r="B6" i="49"/>
  <c r="B7" i="49" s="1"/>
  <c r="K29" i="49"/>
  <c r="K28" i="49"/>
  <c r="J28" i="49"/>
  <c r="J37" i="49" s="1"/>
  <c r="C19" i="58" l="1"/>
  <c r="C25" i="58"/>
  <c r="N11" i="54"/>
  <c r="C27" i="56"/>
  <c r="C27" i="49"/>
  <c r="N11" i="55"/>
  <c r="C29" i="58"/>
  <c r="D29" i="58" s="1"/>
  <c r="D14" i="59"/>
  <c r="B15" i="58"/>
  <c r="D16" i="59" s="1"/>
  <c r="D13" i="57"/>
  <c r="C5" i="57"/>
  <c r="C30" i="58"/>
  <c r="D30" i="58" s="1"/>
  <c r="C20" i="58"/>
  <c r="N12" i="55"/>
  <c r="B10" i="49"/>
  <c r="N13" i="54"/>
  <c r="D15" i="57"/>
  <c r="N12" i="54"/>
  <c r="D14" i="57"/>
  <c r="C31" i="56"/>
  <c r="C22" i="56"/>
  <c r="C33" i="56"/>
  <c r="C21" i="56"/>
  <c r="C32" i="56"/>
  <c r="C20" i="56"/>
  <c r="C21" i="49"/>
  <c r="L9" i="50"/>
  <c r="C22" i="52"/>
  <c r="J33" i="49"/>
  <c r="C33" i="49"/>
  <c r="C32" i="49"/>
  <c r="D25" i="49"/>
  <c r="D24" i="49"/>
  <c r="C22" i="49"/>
  <c r="C23" i="52"/>
  <c r="L10" i="50"/>
  <c r="K33" i="49"/>
  <c r="C34" i="56" l="1"/>
  <c r="C23" i="56"/>
  <c r="D25" i="56"/>
  <c r="C31" i="58"/>
  <c r="D31" i="58" s="1"/>
  <c r="C21" i="58"/>
  <c r="D23" i="58"/>
  <c r="N13" i="55"/>
  <c r="C5" i="53"/>
  <c r="D13" i="53"/>
  <c r="N12" i="50"/>
  <c r="D31" i="56"/>
  <c r="C31" i="49"/>
  <c r="C24" i="32"/>
  <c r="C25" i="32"/>
  <c r="C23" i="32"/>
  <c r="C34" i="58" l="1"/>
  <c r="C31" i="59" s="1"/>
  <c r="D34" i="58"/>
  <c r="G31" i="59" s="1"/>
  <c r="C36" i="49"/>
  <c r="H9" i="32"/>
  <c r="H10" i="32"/>
  <c r="H12" i="32" s="1"/>
  <c r="H13" i="32" s="1"/>
  <c r="H11" i="32"/>
  <c r="C7" i="32"/>
  <c r="C8" i="32"/>
  <c r="I3" i="32"/>
  <c r="H33" i="59" l="1"/>
  <c r="M2" i="32"/>
  <c r="N2" i="32"/>
  <c r="C4" i="32" l="1"/>
  <c r="C5" i="32"/>
  <c r="C6" i="32"/>
  <c r="C9" i="32"/>
  <c r="C10" i="32"/>
  <c r="C11" i="32"/>
  <c r="C12" i="32"/>
  <c r="C13" i="32"/>
  <c r="C14" i="32"/>
  <c r="C15" i="32"/>
  <c r="C16" i="32"/>
  <c r="C18" i="32"/>
  <c r="C19" i="32"/>
  <c r="C20" i="32"/>
  <c r="C21" i="32"/>
  <c r="C22" i="32"/>
  <c r="C3" i="32"/>
  <c r="D34" i="56" l="1"/>
  <c r="D32" i="49" l="1"/>
  <c r="D33" i="49"/>
  <c r="D31" i="49" l="1"/>
  <c r="D32" i="56" l="1"/>
  <c r="D33" i="56"/>
  <c r="D37" i="56" l="1"/>
  <c r="C37" i="56"/>
  <c r="C31" i="53"/>
  <c r="D36" i="49"/>
  <c r="G31" i="57" l="1"/>
  <c r="H33" i="57"/>
  <c r="C31" i="57"/>
  <c r="G31" i="53"/>
  <c r="H33"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Lonneke de Graaff</author>
    <author>Flier,A. van der, Alexander</author>
  </authors>
  <commentList>
    <comment ref="C27" authorId="0" shapeId="0" xr:uid="{1C5CBC7C-0B8B-47E1-AD98-90BA22B4132A}">
      <text>
        <r>
          <rPr>
            <b/>
            <sz val="9"/>
            <color indexed="81"/>
            <rFont val="Tahoma"/>
            <family val="2"/>
          </rPr>
          <t>Lonneke de Graaff:</t>
        </r>
        <r>
          <rPr>
            <sz val="9"/>
            <color indexed="81"/>
            <rFont val="Tahoma"/>
            <family val="2"/>
          </rPr>
          <t xml:space="preserve">
In de revised studie 2015 is dit van 100 naar 200 mile gezet, op basis van verzoek van de klant.
</t>
        </r>
      </text>
    </comment>
    <comment ref="D27" authorId="1" shapeId="0" xr:uid="{F1E6E719-4DC7-488E-8707-2B1523ED8CA9}">
      <text>
        <r>
          <rPr>
            <b/>
            <sz val="9"/>
            <color indexed="81"/>
            <rFont val="Tahoma"/>
            <family val="2"/>
          </rPr>
          <t>Flier,A. van der, Alexander:</t>
        </r>
        <r>
          <rPr>
            <sz val="9"/>
            <color indexed="81"/>
            <rFont val="Tahoma"/>
            <family val="2"/>
          </rPr>
          <t xml:space="preserve">
</t>
        </r>
      </text>
    </comment>
    <comment ref="K37" authorId="1" shapeId="0" xr:uid="{B17710C9-8F1F-4051-BDB4-4E59C6919C5A}">
      <text>
        <r>
          <rPr>
            <b/>
            <sz val="9"/>
            <color indexed="81"/>
            <rFont val="Tahoma"/>
            <family val="2"/>
          </rPr>
          <t>Flier,A. van der, Alexander:</t>
        </r>
        <r>
          <rPr>
            <sz val="9"/>
            <color indexed="81"/>
            <rFont val="Tahoma"/>
            <family val="2"/>
          </rPr>
          <t xml:space="preserve">
based on miles and units per transport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Lonneke de Graaff</author>
    <author>Flier,A. van der, Alexander</author>
  </authors>
  <commentList>
    <comment ref="C27" authorId="0" shapeId="0" xr:uid="{49BDCB6A-40B7-439E-AE2A-475476129979}">
      <text>
        <r>
          <rPr>
            <b/>
            <sz val="9"/>
            <color indexed="81"/>
            <rFont val="Tahoma"/>
            <family val="2"/>
          </rPr>
          <t>Lonneke de Graaff:</t>
        </r>
        <r>
          <rPr>
            <sz val="9"/>
            <color indexed="81"/>
            <rFont val="Tahoma"/>
            <family val="2"/>
          </rPr>
          <t xml:space="preserve">
In de revised studie 2015 is dit van 100 naar 200 mile gezet, op basis van verzoek van de klant.
</t>
        </r>
      </text>
    </comment>
    <comment ref="D27" authorId="1" shapeId="0" xr:uid="{D98E4AD7-5123-498C-9CD9-73231E6CF58E}">
      <text>
        <r>
          <rPr>
            <b/>
            <sz val="9"/>
            <color indexed="81"/>
            <rFont val="Tahoma"/>
            <family val="2"/>
          </rPr>
          <t>Flier,A. van der, Alexander:</t>
        </r>
        <r>
          <rPr>
            <sz val="9"/>
            <color indexed="81"/>
            <rFont val="Tahoma"/>
            <family val="2"/>
          </rPr>
          <t xml:space="preserve">
</t>
        </r>
      </text>
    </comment>
    <comment ref="K38" authorId="1" shapeId="0" xr:uid="{0995F4F0-34B3-4767-B021-BE95DC3F37AA}">
      <text>
        <r>
          <rPr>
            <b/>
            <sz val="9"/>
            <color indexed="81"/>
            <rFont val="Tahoma"/>
            <family val="2"/>
          </rPr>
          <t>Flier,A. van der, Alexander:</t>
        </r>
        <r>
          <rPr>
            <sz val="9"/>
            <color indexed="81"/>
            <rFont val="Tahoma"/>
            <family val="2"/>
          </rPr>
          <t xml:space="preserve">
based on miles and units per transport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Lonneke de Graaff</author>
    <author>Flier,A. van der, Alexander</author>
  </authors>
  <commentList>
    <comment ref="C25" authorId="0" shapeId="0" xr:uid="{BE946F5B-FD62-46C5-8AD1-B4FD0F80F21E}">
      <text>
        <r>
          <rPr>
            <b/>
            <sz val="9"/>
            <color indexed="81"/>
            <rFont val="Tahoma"/>
            <family val="2"/>
          </rPr>
          <t>Lonneke de Graaff:</t>
        </r>
        <r>
          <rPr>
            <sz val="9"/>
            <color indexed="81"/>
            <rFont val="Tahoma"/>
            <family val="2"/>
          </rPr>
          <t xml:space="preserve">
In de revised studie 2015 is dit van 100 naar 200 mile gezet, op basis van verzoek van de klant.
</t>
        </r>
      </text>
    </comment>
    <comment ref="D25" authorId="1" shapeId="0" xr:uid="{F20C0266-B79F-4823-B2E8-90EF1774A141}">
      <text>
        <r>
          <rPr>
            <b/>
            <sz val="9"/>
            <color indexed="81"/>
            <rFont val="Tahoma"/>
            <family val="2"/>
          </rPr>
          <t>Flier,A. van der, Alexander:</t>
        </r>
        <r>
          <rPr>
            <sz val="9"/>
            <color indexed="81"/>
            <rFont val="Tahoma"/>
            <family val="2"/>
          </rPr>
          <t xml:space="preserve">
</t>
        </r>
      </text>
    </comment>
    <comment ref="K37" authorId="1" shapeId="0" xr:uid="{E4CCB964-5A77-4A37-8289-5600EF2EA344}">
      <text>
        <r>
          <rPr>
            <b/>
            <sz val="9"/>
            <color indexed="81"/>
            <rFont val="Tahoma"/>
            <family val="2"/>
          </rPr>
          <t>Flier,A. van der, Alexander:</t>
        </r>
        <r>
          <rPr>
            <sz val="9"/>
            <color indexed="81"/>
            <rFont val="Tahoma"/>
            <family val="2"/>
          </rPr>
          <t xml:space="preserve">
based on miles and units per transport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Flier,A. van der, Alexander</author>
  </authors>
  <commentList>
    <comment ref="O10" authorId="0" shapeId="0" xr:uid="{E3DB7E99-730C-4F00-8B01-E8FA00293FE0}">
      <text>
        <r>
          <rPr>
            <b/>
            <sz val="9"/>
            <color indexed="81"/>
            <rFont val="Tahoma"/>
            <family val="2"/>
          </rPr>
          <t>Flier,A. van der, Alexander:</t>
        </r>
        <r>
          <rPr>
            <sz val="9"/>
            <color indexed="81"/>
            <rFont val="Tahoma"/>
            <family val="2"/>
          </rPr>
          <t xml:space="preserve">
Hier stond "Custom specifications" maar dat is weggehaald omdat die optie niet meer toegepast wordt. Er wordt nu gekozen voor een standaard specificatie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<sst xmlns="http://schemas.openxmlformats.org/spreadsheetml/2006/main" count="529" uniqueCount="227">
  <si>
    <t>Clamp ring type</t>
  </si>
  <si>
    <t>Palet type</t>
  </si>
  <si>
    <t>IBC</t>
  </si>
  <si>
    <t>Steel drum</t>
  </si>
  <si>
    <t>Open head</t>
  </si>
  <si>
    <t>Tight head</t>
  </si>
  <si>
    <t>lb</t>
  </si>
  <si>
    <t>miles</t>
  </si>
  <si>
    <t>Configuratie voor Beco</t>
  </si>
  <si>
    <t>Powered by</t>
  </si>
  <si>
    <t>Disclaimer 1</t>
  </si>
  <si>
    <t>About 1</t>
  </si>
  <si>
    <t>About 2</t>
  </si>
  <si>
    <t>Plastic drum</t>
  </si>
  <si>
    <t>p</t>
  </si>
  <si>
    <t>No</t>
  </si>
  <si>
    <t>Outside paint</t>
  </si>
  <si>
    <t>About 3</t>
  </si>
  <si>
    <t>Page:</t>
  </si>
  <si>
    <t>Disclaimer</t>
  </si>
  <si>
    <t>Product:</t>
  </si>
  <si>
    <t>Yes</t>
  </si>
  <si>
    <t>Step 1:  Select your packaging  solution</t>
  </si>
  <si>
    <t>Step 2:  Compose your product</t>
  </si>
  <si>
    <t>Product specifications:</t>
  </si>
  <si>
    <t>Step 3:  Define your client and services</t>
  </si>
  <si>
    <t>Payload for this service:</t>
  </si>
  <si>
    <t>Reusable Industrial Packaging Association</t>
  </si>
  <si>
    <t>51 Monroe Street, Suite 812</t>
  </si>
  <si>
    <t>www.reusablepackaging.org</t>
  </si>
  <si>
    <t>Rockville, Maryland 20850, US</t>
  </si>
  <si>
    <t>Product composition</t>
  </si>
  <si>
    <t>1.2/0.9/1.2 mm steel</t>
  </si>
  <si>
    <t>Lifecycle impact comparison: one new vs one reconditioned packaging system</t>
  </si>
  <si>
    <t>RIPA &amp; Sustainability</t>
  </si>
  <si>
    <t>Instructions</t>
  </si>
  <si>
    <t>Steel</t>
  </si>
  <si>
    <t>Distance from facility to client:</t>
  </si>
  <si>
    <t xml:space="preserve"> Customer specific details:</t>
  </si>
  <si>
    <t>Virgin PE</t>
  </si>
  <si>
    <t>Recycled PE</t>
  </si>
  <si>
    <t>lb/container</t>
  </si>
  <si>
    <t>Custom specifications</t>
  </si>
  <si>
    <t>Virgin plastic</t>
  </si>
  <si>
    <t>Recycled plastic</t>
  </si>
  <si>
    <t>Distance to client</t>
  </si>
  <si>
    <t>Payload</t>
  </si>
  <si>
    <t>1/1</t>
  </si>
  <si>
    <t>Date:</t>
  </si>
  <si>
    <t>Name</t>
  </si>
  <si>
    <t>Reference</t>
  </si>
  <si>
    <t>Address</t>
  </si>
  <si>
    <t>Client name</t>
  </si>
  <si>
    <t>Steel bars</t>
  </si>
  <si>
    <t>Transport</t>
  </si>
  <si>
    <t>Production IBC</t>
  </si>
  <si>
    <t>Production steel drum OH</t>
  </si>
  <si>
    <t>Production steel drum TH</t>
  </si>
  <si>
    <t>Production plastic drum</t>
  </si>
  <si>
    <t>End of life IBC</t>
  </si>
  <si>
    <t>End of life steel drum OH</t>
  </si>
  <si>
    <t>End of life steel drum TH</t>
  </si>
  <si>
    <t>End of life plastic drum</t>
  </si>
  <si>
    <t>End of life PE</t>
  </si>
  <si>
    <t>Production</t>
  </si>
  <si>
    <t>Steel plating</t>
  </si>
  <si>
    <t>Production Steel drum OH</t>
  </si>
  <si>
    <t>Production Steel drum TH</t>
  </si>
  <si>
    <t>Production Plastic drum</t>
  </si>
  <si>
    <t>Outbound transport</t>
  </si>
  <si>
    <t>End of Life</t>
  </si>
  <si>
    <t>End of life Steel drum OH</t>
  </si>
  <si>
    <t>End of life Steel drum TH</t>
  </si>
  <si>
    <t>End of life Plastic drum</t>
  </si>
  <si>
    <t>Plastic virgin</t>
  </si>
  <si>
    <t>Plastic recycled</t>
  </si>
  <si>
    <t>Reconditioning</t>
  </si>
  <si>
    <t>Reconditioning IBC</t>
  </si>
  <si>
    <t>Reconditioning Steel drum OH</t>
  </si>
  <si>
    <t>Reconditioning Steel drum TH</t>
  </si>
  <si>
    <t>Reconditioning Plastic drum</t>
  </si>
  <si>
    <t>New</t>
  </si>
  <si>
    <t>Reconditioned</t>
  </si>
  <si>
    <t>items per truck</t>
  </si>
  <si>
    <t>mile</t>
  </si>
  <si>
    <t>Inbound transport</t>
  </si>
  <si>
    <t>End of life steel</t>
  </si>
  <si>
    <t>lbsmile</t>
  </si>
  <si>
    <t>GHG (kg CO2e)</t>
  </si>
  <si>
    <t>About</t>
  </si>
  <si>
    <t>Number check</t>
  </si>
  <si>
    <t>CheckSteelWeightSteel</t>
  </si>
  <si>
    <t>CheckSteelWeightIBC</t>
  </si>
  <si>
    <t>CheckVPEWeightIBC</t>
  </si>
  <si>
    <t>CheckRPEWeightIBC</t>
  </si>
  <si>
    <t>CheckVPEWeightPlastic</t>
  </si>
  <si>
    <t>CheckDistanceClient</t>
  </si>
  <si>
    <t>CheckUnitsPerTruck</t>
  </si>
  <si>
    <t>Green Packaging Calculator</t>
  </si>
  <si>
    <t>Licensed to RIPA</t>
  </si>
  <si>
    <t>Open head 55-gallon</t>
  </si>
  <si>
    <t>G r e e n   P a c k a g i n g   C a l c u l a t o r</t>
  </si>
  <si>
    <t xml:space="preserve">    IBC</t>
  </si>
  <si>
    <t>Tight head 55-gallon</t>
  </si>
  <si>
    <t>For nearly three-quarters of a century, the Reusable Industrial Packaging Association (RIPA) has been the trade association representing North American reconditioners, manufacturers and distributors of reusable industrial packaging. RIPA represents over 90% of the industrial packaging reconditioning industry in North America including many of the world’s leading manufacturers of steel, plastic and fiber drums, as well as intermediate bulk containers (IBC).
This Green Packaging Calculator presents environmental impacts of an industrial packaging in a cradle to grave analysis. All aspects from resource extraction up to the production and reconditioning at the location, as well the transport from and to customers, are taken into account leading to the Carbon Footprint of the packaging solution.</t>
  </si>
  <si>
    <t>All rights reserved</t>
  </si>
  <si>
    <t>1.2/1.2/1.2 mm steel</t>
  </si>
  <si>
    <t>1.0/1.0/1.0 mm steel</t>
  </si>
  <si>
    <t>1.1/0.9/1.1 mm steel</t>
  </si>
  <si>
    <t>1.1/0.8/1.1 mm steel</t>
  </si>
  <si>
    <t>1.0/0.8/1.0 mm steel</t>
  </si>
  <si>
    <t>0.8/0.8/0.8 mm steel</t>
  </si>
  <si>
    <t>Steel Weight OH</t>
  </si>
  <si>
    <t>Steel weight TH</t>
  </si>
  <si>
    <t>Steel drum | Open head</t>
  </si>
  <si>
    <t>Steel drum | Tight head</t>
  </si>
  <si>
    <t>275 gallon</t>
  </si>
  <si>
    <t>330 gallon</t>
  </si>
  <si>
    <t xml:space="preserve">Checks if the default weight has not been changed by user </t>
  </si>
  <si>
    <t xml:space="preserve">    Plastic Drum</t>
  </si>
  <si>
    <t xml:space="preserve">55-gallon Steel Drum      </t>
  </si>
  <si>
    <t>Carbon Footprint Report</t>
  </si>
  <si>
    <r>
      <t>The Carbon Footprint of a product is an environmental indicator for the amount of greenhouse gasses emitted, aggregated in carbon dioxide equivalents (CO</t>
    </r>
    <r>
      <rPr>
        <vertAlign val="subscript"/>
        <sz val="10"/>
        <rFont val="Calibri"/>
        <family val="2"/>
        <scheme val="minor"/>
      </rPr>
      <t>2</t>
    </r>
    <r>
      <rPr>
        <sz val="10"/>
        <rFont val="Calibri"/>
        <family val="2"/>
        <scheme val="minor"/>
      </rPr>
      <t>e). The environmental impact caused by greenhouse gasses is climate change, meaning the slow change of the climate caused by the build-up of greenhouse gasses, which absorb solar radiation.</t>
    </r>
  </si>
  <si>
    <r>
      <t>The</t>
    </r>
    <r>
      <rPr>
        <b/>
        <sz val="13"/>
        <color theme="0" tint="-0.14999847407452621"/>
        <rFont val="Calibri"/>
        <family val="2"/>
        <scheme val="minor"/>
      </rPr>
      <t xml:space="preserve"> Green Packaging Calculator </t>
    </r>
    <r>
      <rPr>
        <sz val="13"/>
        <color theme="0" tint="-0.14999847407452621"/>
        <rFont val="Calibri"/>
        <family val="2"/>
        <scheme val="minor"/>
      </rPr>
      <t>offers a three-step process by which the environmental impact of industrial packaging solutions, expressed in carbon dioxide (CO</t>
    </r>
    <r>
      <rPr>
        <vertAlign val="subscript"/>
        <sz val="13"/>
        <color theme="0" tint="-0.14996795556505021"/>
        <rFont val="Calibri"/>
        <family val="2"/>
        <scheme val="minor"/>
      </rPr>
      <t>2</t>
    </r>
    <r>
      <rPr>
        <sz val="13"/>
        <color theme="0" tint="-0.14999847407452621"/>
        <rFont val="Calibri"/>
        <family val="2"/>
        <scheme val="minor"/>
      </rPr>
      <t xml:space="preserve">) equivalents, may be determined.  It will provide a report comparing the carbon footprint of one reconditioned packagings (steel drum, IBC, plastic drum) and one new packaging of exactly the same size and weight (i.e. design). The findings will appear as a report provided to users after completing the appropriate steps in this tool. Calculated impacts will enable users to select containers and understand the impact on the environment of such selections.  This calculator may not be used for any other purpose except those noted herein.                                                                              </t>
    </r>
  </si>
  <si>
    <t>275 gallon Composite IBC with metal pallet</t>
  </si>
  <si>
    <t>330 gallon Composite IBC with metal pallet</t>
  </si>
  <si>
    <t>Tight head | Virgin plastic</t>
  </si>
  <si>
    <t>Tight head | Recycled plastic</t>
  </si>
  <si>
    <r>
      <t>lb CO</t>
    </r>
    <r>
      <rPr>
        <b/>
        <vertAlign val="subscript"/>
        <sz val="11"/>
        <color rgb="FF365C49"/>
        <rFont val="Calibri"/>
        <family val="2"/>
        <scheme val="minor"/>
      </rPr>
      <t>2</t>
    </r>
    <r>
      <rPr>
        <b/>
        <sz val="11"/>
        <color rgb="FF365C49"/>
        <rFont val="Calibri"/>
        <family val="2"/>
        <scheme val="minor"/>
      </rPr>
      <t>e</t>
    </r>
  </si>
  <si>
    <t>Tight head plastic drum - virgin plastic</t>
  </si>
  <si>
    <t>lb/unit</t>
  </si>
  <si>
    <t>Other</t>
  </si>
  <si>
    <t>CO2 Savings per Unit:</t>
  </si>
  <si>
    <t>GHG (lb CO2e)</t>
  </si>
  <si>
    <t>Tight head plastic drum - recycled plastic</t>
  </si>
  <si>
    <t>miles*</t>
  </si>
  <si>
    <t>units per truck*</t>
  </si>
  <si>
    <t>* mandatory fields</t>
  </si>
  <si>
    <t>PE-mix</t>
  </si>
  <si>
    <r>
      <rPr>
        <b/>
        <sz val="13"/>
        <color theme="0" tint="-0.14999847407452621"/>
        <rFont val="Calibri"/>
        <family val="2"/>
        <scheme val="minor"/>
      </rPr>
      <t xml:space="preserve">Step 1: Select your packaging solution
</t>
    </r>
    <r>
      <rPr>
        <sz val="13"/>
        <color theme="0" tint="-0.14999847407452621"/>
        <rFont val="Calibri"/>
        <family val="2"/>
        <scheme val="minor"/>
      </rPr>
      <t xml:space="preserve">Just click on the type of packaging for which you want the carbon footprint to be calculated.
</t>
    </r>
    <r>
      <rPr>
        <b/>
        <sz val="13"/>
        <color theme="0" tint="-0.14999847407452621"/>
        <rFont val="Calibri"/>
        <family val="2"/>
        <scheme val="minor"/>
      </rPr>
      <t xml:space="preserve">Step 2: Compose your product
</t>
    </r>
    <r>
      <rPr>
        <sz val="13"/>
        <color theme="0" tint="-0.14999847407452621"/>
        <rFont val="Calibri"/>
        <family val="2"/>
        <scheme val="minor"/>
      </rPr>
      <t xml:space="preserve">Specify your packaging choice by selecting the appropriate button or pull down choice. A pre-set standard design can be selected or you can provide the weight of appropriate materials. For plastic drums a standard setting is preselected.
</t>
    </r>
    <r>
      <rPr>
        <b/>
        <sz val="13"/>
        <color theme="0" tint="-0.14999847407452621"/>
        <rFont val="Calibri"/>
        <family val="2"/>
        <scheme val="minor"/>
      </rPr>
      <t xml:space="preserve">Step 3: Define your client &amp; services
</t>
    </r>
    <r>
      <rPr>
        <sz val="13"/>
        <color theme="0" tint="-0.14999847407452621"/>
        <rFont val="Calibri"/>
        <family val="2"/>
        <scheme val="minor"/>
      </rPr>
      <t>In this step you can add specificity to your packaging selection by adding more information, such as distance to the client, number of drums in a  load, client name and address or other information  (not mandatory)."</t>
    </r>
  </si>
  <si>
    <t>Version 1.4</t>
  </si>
  <si>
    <t>October 2015</t>
  </si>
  <si>
    <t>Copyright © 2015 EY
All rights reserved</t>
  </si>
  <si>
    <t>Developers: Alexander van der Flier, Eelco Rietveld</t>
  </si>
  <si>
    <t>Copyright © 2015 EY</t>
  </si>
  <si>
    <r>
      <t xml:space="preserve">This </t>
    </r>
    <r>
      <rPr>
        <b/>
        <sz val="12"/>
        <color theme="0" tint="-0.14999847407452621"/>
        <rFont val="Calibri"/>
        <family val="2"/>
        <scheme val="minor"/>
      </rPr>
      <t>Green Packaging Calculator</t>
    </r>
    <r>
      <rPr>
        <sz val="12"/>
        <color theme="0" tint="-0.14999847407452621"/>
        <rFont val="Calibri"/>
        <family val="2"/>
        <scheme val="minor"/>
      </rPr>
      <t xml:space="preserve"> (GPC) was created by EY on behalf of the Reusable Industrial Packaging Association (RIPA)                                                             
</t>
    </r>
    <r>
      <rPr>
        <b/>
        <sz val="12"/>
        <color theme="0" tint="-0.14999847407452621"/>
        <rFont val="Calibri"/>
        <family val="2"/>
        <scheme val="minor"/>
      </rPr>
      <t>Content disclaimer:</t>
    </r>
    <r>
      <rPr>
        <sz val="12"/>
        <color theme="0" tint="-0.14999847407452621"/>
        <rFont val="Calibri"/>
        <family val="2"/>
        <scheme val="minor"/>
      </rPr>
      <t xml:space="preserve">
This Green Packaging Calculator application is based on a life cycle assessment developed under parameter set forth in ISO 14040 and 14044 standards, which is presented in the report "Life Cycle Assessment of Newly Manufactured and Reconditioned Industrial Packaging". The study is performed by EY on behalf of RIPA in 2015. 
The impact assessment method used is the global warming potential, using the GWP factor of IPCC (100 years). The inventory is modelled in SimaPro 8.01 using the USLCI (2015) and Ecoinvent 3 databases. The results of this application are only intended to supply customers with sustainable product information. For any modification of this application or content, please contact EY.com
</t>
    </r>
  </si>
  <si>
    <t>This Green Packaging Calculator (GPC) was created by EY on behalf of the Reusable Industrial Packaging Association (RIPA)                                                             
Content disclaimer:
This Green Packaging Calculator application is based on a life cycle assessment developed under parameter set forth in ISO 14040 and 14044 standards, which is presented in the report "Life Cycle Assessment of Newly Manufactured and Reconditioned Industrial Packaging". The study is performed by EY on behalf of RIPA in 2015. 
The impact assessment method used is the global warming potential, using the GWP factor of IPCC (100 years). The inventory is modelled in SimaPro 8.01 using the USLCI (2015) and Ecoinvent 3 databases. The results of this application are only intended to supply customers with sustainable product information. For any modification of this application or content, please contact EY.com
Legal disclaimer:
This application is intended to serve environmental information purposes only. The information provided with this environmental datasheet generator application is not intended to provide specific environmental guidance to users. The information in this application was composed with rigorous attention to detail by EY. However, EY cannot give any legal warranty or accreditation as to the accuracy or completeness of the outcome of the application. Therefore no rights can be derived from the information of this application. EY is under no circumstances liable for damages of whatever nature, in anyway resulting from the use of this application or resulting from or related to the use of information presented on or made available through this application or damages resulting from the non-availability of this application.</t>
  </si>
  <si>
    <r>
      <t xml:space="preserve">The Green Packaging Calculator offers a three-step process by which the environmental impact of industrial packaging solutions, expressed in carbon dioxide (CO2) equivalents, may be determined.  It will provide a report comparing the carbon footprint of one reconditioned packagings (steel drum, IBC, plastic drum) and one new packaging of exactly the same size and weight (i.e. design). The findings will appear as a report provided to users after completing the appropriate steps in this tool. Calculated impacts will enable users to select containers and understand the impact on the environment of such selections.  This calculator may not be used for any other purpose except those noted herein.                                                                             
</t>
    </r>
    <r>
      <rPr>
        <b/>
        <sz val="8"/>
        <rFont val="Arial"/>
        <family val="2"/>
      </rPr>
      <t xml:space="preserve">Step 1: Select your packaging solution
</t>
    </r>
    <r>
      <rPr>
        <sz val="8"/>
        <rFont val="Arial"/>
        <family val="2"/>
      </rPr>
      <t>Just click on the type of packaging for which you want the carbon footprint to be calculated.</t>
    </r>
    <r>
      <rPr>
        <b/>
        <sz val="8"/>
        <rFont val="Arial"/>
        <family val="2"/>
      </rPr>
      <t xml:space="preserve">
Step 2: Compose your product
</t>
    </r>
    <r>
      <rPr>
        <sz val="8"/>
        <rFont val="Arial"/>
        <family val="2"/>
      </rPr>
      <t>Specify your packaging choice by selecting the appropriate button or pull down choice. A pre-set standard design can be selected or you can provide the weight of appropriate materials. For plastic drums a standard setting is preselected.</t>
    </r>
    <r>
      <rPr>
        <b/>
        <sz val="8"/>
        <rFont val="Arial"/>
        <family val="2"/>
      </rPr>
      <t xml:space="preserve">
Step 3: Define your client &amp; services
</t>
    </r>
    <r>
      <rPr>
        <sz val="8"/>
        <rFont val="Arial"/>
        <family val="2"/>
      </rPr>
      <t xml:space="preserve">In this step you can add specificity to your packaging selection by adding more information, such as distance to the client, number of drums in a  load, client name and address or other information  (not mandatory)."        </t>
    </r>
    <r>
      <rPr>
        <b/>
        <sz val="8"/>
        <rFont val="Arial"/>
        <family val="2"/>
      </rPr>
      <t xml:space="preserve">              </t>
    </r>
    <r>
      <rPr>
        <b/>
        <sz val="8"/>
        <color theme="0"/>
        <rFont val="Arial"/>
        <family val="2"/>
      </rPr>
      <t xml:space="preserve">d       </t>
    </r>
    <r>
      <rPr>
        <b/>
        <sz val="8"/>
        <rFont val="Arial"/>
        <family val="2"/>
      </rPr>
      <t xml:space="preserve">                                                                                                                                     </t>
    </r>
  </si>
  <si>
    <t xml:space="preserve">This Carbon Footprint report is based on the Lifecycle Assessment methology, guided by ISO 14040-44 standards. The study and application behind this datasheet have been carried out by EY on behalf of RIPA. It has been supported by SimaPro 8.0.5 software using the method IPPC factors and the Ecoinvent 3 database (2015), No rights can be derived from the information provided in this datasheet. Under no circumstances RIPA or any of its subsidaries is liable for damages of whatever nature, in anyway resulting from the use of information presented in this datasheet. For any further Information please contact info@ripa.org
</t>
  </si>
  <si>
    <t>Omrekening naar lbs vanuit kg (kg/lbs)</t>
  </si>
  <si>
    <t>Version 1.4 - October 2015</t>
  </si>
  <si>
    <t>km</t>
  </si>
  <si>
    <t>ton km</t>
  </si>
  <si>
    <t>lbskm</t>
  </si>
  <si>
    <t>Aanpassingen EFC</t>
  </si>
  <si>
    <t>datum</t>
  </si>
  <si>
    <t>nr</t>
  </si>
  <si>
    <t>Beco verwijderd uit EFC in Start, Output, About en Waarden</t>
  </si>
  <si>
    <t xml:space="preserve">VBA code aangepast om invoerscherm2Plastic niet zichtbaar te laten worden. </t>
  </si>
  <si>
    <t>in tekst in "Instructions" stuk toegevoegd dat scherm 2 niet meer zichtbaar is en dat hier een standaard waarde gekozen wordt</t>
  </si>
  <si>
    <t>in "Output" en "invoerscherm 3" PE-mix als optie toegevoegd. In "Output" wordt PE-mix gevuld wanneer Plastic gekozen is</t>
  </si>
  <si>
    <t>back knop bij invoerscherm3 aangepast dat je niet meer bij scherm 2 voor plastic komt maar meteen naar invoerscherm 1 gaat.</t>
  </si>
  <si>
    <t>logo Beco verandert in EY</t>
  </si>
  <si>
    <t>In "Output" bij plastic custom specification weggehaald</t>
  </si>
  <si>
    <t>database geupdate op basis van nieuwe data</t>
  </si>
  <si>
    <t>Aantal km voor inbound transport aangepast van 100 naar 200 miles</t>
  </si>
  <si>
    <t>inbound transport toegevoegd aan reconditioned. In het tabblad calculation werd dit alleen meegenomen voor new product</t>
  </si>
  <si>
    <t>Conditional formatting toegevoegd in "Invoerscherm3" om waardes voor Virgin PE en recycled PE onzichtbaar te maken wanneer er sprake is van een Plastic drum. Waarde PE-mix wordt dan wel ingevuld en getoond</t>
  </si>
  <si>
    <t>kg CO2 /tonkm</t>
  </si>
  <si>
    <t>lbs CO2/tonkm</t>
  </si>
  <si>
    <t>lbs CO2/lbskm</t>
  </si>
  <si>
    <t>lbs CO2/lbsmi</t>
  </si>
  <si>
    <t>oude waardes</t>
  </si>
  <si>
    <t>weight other material (in lbs)</t>
  </si>
  <si>
    <t>TH</t>
  </si>
  <si>
    <t>OH</t>
  </si>
  <si>
    <t>1 kg Exterior coating - solvent based (of project RIPA EI3-september2015)</t>
  </si>
  <si>
    <t>1 kg Exterior coating - water based (of project RIPA EI3-september2015)</t>
  </si>
  <si>
    <t>1 kg Interior Lining (of project RIPA EI3-september2015)</t>
  </si>
  <si>
    <r>
      <rPr>
        <b/>
        <sz val="11"/>
        <color theme="0" tint="-0.14999847407452621"/>
        <rFont val="Calibri"/>
        <family val="2"/>
        <scheme val="minor"/>
      </rPr>
      <t>Legal disclaimer:</t>
    </r>
    <r>
      <rPr>
        <sz val="11"/>
        <color theme="0" tint="-0.14999847407452621"/>
        <rFont val="Calibri"/>
        <family val="2"/>
        <scheme val="minor"/>
      </rPr>
      <t xml:space="preserve">
This application is intended to serve environmental information purposes only. The underlying report provides more reliable information. The information provided with this environmental datasheet generator application is not intended to provide specific environmental guidance to users. The information in this application was composed with rigorous attention to detail by EY. However, EY cannot give any legal warranty or accreditation as to the accuracy or completeness of the outcome of the application. It provides an indication. No rights can be derived from the information of this application. EY is under no circumstances liable for damages of whatever nature, in anyway resulting from the use of this application or resulting from or related to the use of information presented on or made available through this application or damages resulting from the non-availability of this application.</t>
    </r>
  </si>
  <si>
    <t>recycled</t>
  </si>
  <si>
    <t>other materials (coating or lining) in lbs</t>
  </si>
  <si>
    <t>coating</t>
  </si>
  <si>
    <t>lining</t>
  </si>
  <si>
    <t>other materials (coating or lining) in lbs CO2</t>
  </si>
  <si>
    <t>inbound transport other materials (coating, lining)  in lbs CO2</t>
  </si>
  <si>
    <t xml:space="preserve">recycled </t>
  </si>
  <si>
    <t>LISTS_STEEL_PACKAGES</t>
  </si>
  <si>
    <t>Product offer contains packages:</t>
  </si>
  <si>
    <t>&lt;Select Package&gt;</t>
  </si>
  <si>
    <t>&lt;Select product specifications&gt;</t>
  </si>
  <si>
    <t>1. Product chosen</t>
  </si>
  <si>
    <t>Product name:</t>
  </si>
  <si>
    <t>Package type:</t>
  </si>
  <si>
    <t>Product specification:</t>
  </si>
  <si>
    <t>Package type short:</t>
  </si>
  <si>
    <t>Package not selected</t>
  </si>
  <si>
    <t>Specifications not selected</t>
  </si>
  <si>
    <t>Product specified:</t>
  </si>
  <si>
    <t>Product specification name:</t>
  </si>
  <si>
    <t>1. Steel data</t>
  </si>
  <si>
    <t>2. Standard specs</t>
  </si>
  <si>
    <t>3. Custom specifications</t>
  </si>
  <si>
    <t>Mass</t>
  </si>
  <si>
    <t>Total</t>
  </si>
  <si>
    <t>2. Product Mass</t>
  </si>
  <si>
    <t>Material</t>
  </si>
  <si>
    <t>Unit</t>
  </si>
  <si>
    <t>3. Impact calculation</t>
  </si>
  <si>
    <t>This figure displays the carbon footprint of both a newly manufactured and a reconditioned Steel drum.
In the newly manufactured packaging system all materials and processes are taken into account needed to produce one packaging. The reconditioned packaging system includes all materials and processes starting after it is emptied in its previous 'life'. Both systems include an end of life scenario."</t>
  </si>
  <si>
    <t>1.Steel</t>
  </si>
  <si>
    <t>2.IBC</t>
  </si>
  <si>
    <t>3.Plastic</t>
  </si>
  <si>
    <t>LISTS_STEEL_PRODUCT_SPECIFICATIONS</t>
  </si>
  <si>
    <t>LISTS_STEEL_PRODUCT_SPECIFICATIONS_NAME</t>
  </si>
  <si>
    <t>LISTS_IBC_PRODUCT_SPECIFICATIONS</t>
  </si>
  <si>
    <t>LISTS_IBC_PRODUCT_SPECIFICATIONS_NAME</t>
  </si>
  <si>
    <t>LISTS_STEEL_PACKAGE_TYPE_NAME</t>
  </si>
  <si>
    <t>This figure displays the carbon footprint of both a newly manufactured and a reconditioned IBC.
In the newly manufactured packaging system all materials and processes are taken into account needed to produce one packaging. The reconditioned packaging system includes all materials and processes starting after it is emptied in its previous 'life'. Both systems include an end of life scenario."</t>
  </si>
  <si>
    <t>LISTS_PLASTIC_PRODUCT_SPECIFICATIONS</t>
  </si>
  <si>
    <t>LISTS_PLASTIC_PRODUCT_SPECIFICATIONS_NAME</t>
  </si>
  <si>
    <t>Tight head plastic drum - plastic mix</t>
  </si>
  <si>
    <t>Tight head | Plastic Mix</t>
  </si>
  <si>
    <t>Plastic Mix</t>
  </si>
  <si>
    <t>This figure displays the carbon footprint of both a newly manufactured and a reconditioned plastic drum.
In the newly manufactured packaging system all materials and processes are taken into account needed to produce one packaging. The reconditioned packaging system includes all materials and processes starting after it is emptied in its previous 'life'. Both systems include an end of life scenario."</t>
  </si>
  <si>
    <t>asdfd</t>
  </si>
  <si>
    <t>asdf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</si>
</sst>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0000"/>
    <numFmt numFmtId="166" formatCode="0.000"/>
    <numFmt numFmtId="167" formatCode="0.0E+00"/>
    <numFmt numFmtId="168" formatCode="[$-409]mmmm\ d\,\ yyyy;@"/>
    <numFmt numFmtId="169" formatCode="dd/mm/yyyy;@"/>
    <numFmt numFmtId="170" formatCode="0.0"/>
    <numFmt numFmtId="171" formatCode="0.0000E+00"/>
    <numFmt numFmtId="172" formatCode="0.00000"/>
    <numFmt numFmtId="173" formatCode="0.000000"/>
    <numFmt numFmtId="174" formatCode="0.0000000"/>
    <numFmt numFmtId="175" formatCode="0.00000000"/>
    <numFmt numFmtId="176" formatCode="0.000000000"/>
  </numFmts>
  <fonts count="75"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u/>
      <sz val="10"/>
      <color indexed="12"/>
      <name val="Verdana"/>
      <family val="2"/>
    </font>
    <font>
      <sz val="10"/>
      <name val="Verdana"/>
      <family val="2"/>
    </font>
    <font>
      <sz val="9"/>
      <name val="Verdana"/>
      <family val="2"/>
    </font>
    <font>
      <sz val="8"/>
      <name val="Arial"/>
      <family val="2"/>
    </font>
    <font>
      <sz val="10"/>
      <name val="Arial"/>
      <family val="2"/>
    </font>
    <font>
      <b/>
      <sz val="8"/>
      <name val="Arial"/>
      <family val="2"/>
    </font>
    <font>
      <b/>
      <sz val="11"/>
      <color indexed="8"/>
      <name val="Calibri"/>
      <family val="2"/>
    </font>
    <font>
      <sz val="8"/>
      <name val="Verdana"/>
      <family val="2"/>
    </font>
    <font>
      <sz val="11"/>
      <color indexed="8"/>
      <name val="Arial"/>
      <family val="2"/>
    </font>
    <font>
      <b/>
      <sz val="8"/>
      <color indexed="8"/>
      <name val="Verdana"/>
      <family val="2"/>
    </font>
    <font>
      <sz val="11"/>
      <name val="Verdana"/>
      <family val="2"/>
    </font>
    <font>
      <sz val="11"/>
      <color theme="1"/>
      <name val="Calibri"/>
      <family val="2"/>
      <scheme val="minor"/>
    </font>
    <font>
      <sz val="11"/>
      <color rgb="FF363636"/>
      <name val="Verdana"/>
      <family val="2"/>
    </font>
    <font>
      <sz val="11"/>
      <color theme="2"/>
      <name val="Verdana"/>
      <family val="2"/>
    </font>
    <font>
      <sz val="8"/>
      <color theme="2"/>
      <name val="Arial"/>
      <family val="2"/>
    </font>
    <font>
      <sz val="10"/>
      <color theme="2"/>
      <name val="Arial"/>
      <family val="2"/>
    </font>
    <font>
      <b/>
      <sz val="8"/>
      <color theme="2"/>
      <name val="Verdana"/>
      <family val="2"/>
    </font>
    <font>
      <sz val="8"/>
      <color theme="2"/>
      <name val="Verdana"/>
      <family val="2"/>
    </font>
    <font>
      <sz val="10"/>
      <color theme="2"/>
      <name val="Verdana"/>
      <family val="2"/>
    </font>
    <font>
      <sz val="32"/>
      <color theme="0" tint="-0.14999847407452621"/>
      <name val="Calibri"/>
      <family val="2"/>
      <scheme val="minor"/>
    </font>
    <font>
      <sz val="10"/>
      <name val="Calibri"/>
      <family val="2"/>
      <scheme val="minor"/>
    </font>
    <font>
      <sz val="14"/>
      <color theme="0" tint="-0.14999847407452621"/>
      <name val="Calibri"/>
      <family val="2"/>
      <scheme val="minor"/>
    </font>
    <font>
      <b/>
      <sz val="14"/>
      <color theme="0" tint="-0.14999847407452621"/>
      <name val="Calibri"/>
      <family val="2"/>
      <scheme val="minor"/>
    </font>
    <font>
      <sz val="10"/>
      <color theme="0" tint="-0.14999847407452621"/>
      <name val="Calibri"/>
      <family val="2"/>
      <scheme val="minor"/>
    </font>
    <font>
      <b/>
      <sz val="11"/>
      <color theme="2"/>
      <name val="Verdana"/>
      <family val="2"/>
    </font>
    <font>
      <b/>
      <sz val="8"/>
      <color theme="2"/>
      <name val="Arial"/>
      <family val="2"/>
    </font>
    <font>
      <b/>
      <sz val="10"/>
      <color theme="2"/>
      <name val="Arial"/>
      <family val="2"/>
    </font>
    <font>
      <b/>
      <sz val="10"/>
      <color theme="2"/>
      <name val="Verdana"/>
      <family val="2"/>
    </font>
    <font>
      <b/>
      <sz val="16"/>
      <color indexed="9"/>
      <name val="Calibri"/>
      <family val="2"/>
      <scheme val="minor"/>
    </font>
    <font>
      <sz val="8"/>
      <color indexed="8"/>
      <name val="Calibri"/>
      <family val="2"/>
      <scheme val="minor"/>
    </font>
    <font>
      <b/>
      <sz val="12"/>
      <color rgb="FF365C49"/>
      <name val="Calibri"/>
      <family val="2"/>
      <scheme val="minor"/>
    </font>
    <font>
      <sz val="8"/>
      <name val="Calibri"/>
      <family val="2"/>
      <scheme val="minor"/>
    </font>
    <font>
      <sz val="9"/>
      <name val="Calibri"/>
      <family val="2"/>
      <scheme val="minor"/>
    </font>
    <font>
      <sz val="14"/>
      <name val="Calibri"/>
      <family val="2"/>
      <scheme val="minor"/>
    </font>
    <font>
      <b/>
      <sz val="34"/>
      <color theme="0" tint="-0.14999847407452621"/>
      <name val="Calibri"/>
      <family val="2"/>
      <scheme val="minor"/>
    </font>
    <font>
      <b/>
      <sz val="14"/>
      <color indexed="56"/>
      <name val="Calibri"/>
      <family val="2"/>
      <scheme val="minor"/>
    </font>
    <font>
      <i/>
      <sz val="10"/>
      <color theme="0" tint="-0.14999847407452621"/>
      <name val="Calibri"/>
      <family val="2"/>
      <scheme val="minor"/>
    </font>
    <font>
      <sz val="12"/>
      <color theme="0" tint="-0.14999847407452621"/>
      <name val="Calibri"/>
      <family val="2"/>
      <scheme val="minor"/>
    </font>
    <font>
      <sz val="8"/>
      <color rgb="FF000000"/>
      <name val="Tahoma"/>
      <family val="2"/>
    </font>
    <font>
      <b/>
      <sz val="10"/>
      <name val="Verdana"/>
      <family val="2"/>
    </font>
    <font>
      <b/>
      <sz val="11"/>
      <color indexed="8"/>
      <name val="Calibri"/>
      <family val="2"/>
      <scheme val="minor"/>
    </font>
    <font>
      <b/>
      <sz val="8"/>
      <color indexed="8"/>
      <name val="Calibri"/>
      <family val="2"/>
      <scheme val="minor"/>
    </font>
    <font>
      <sz val="12"/>
      <color indexed="9"/>
      <name val="Calibri"/>
      <family val="2"/>
      <scheme val="minor"/>
    </font>
    <font>
      <sz val="11"/>
      <color indexed="9"/>
      <name val="Calibri"/>
      <family val="2"/>
      <scheme val="minor"/>
    </font>
    <font>
      <sz val="7"/>
      <name val="Calibri"/>
      <family val="2"/>
      <scheme val="minor"/>
    </font>
    <font>
      <b/>
      <sz val="11"/>
      <color rgb="FF365C49"/>
      <name val="Calibri"/>
      <family val="2"/>
      <scheme val="minor"/>
    </font>
    <font>
      <vertAlign val="subscript"/>
      <sz val="10"/>
      <name val="Calibri"/>
      <family val="2"/>
      <scheme val="minor"/>
    </font>
    <font>
      <sz val="10"/>
      <color indexed="8"/>
      <name val="Calibri"/>
      <family val="2"/>
      <scheme val="minor"/>
    </font>
    <font>
      <u/>
      <sz val="8"/>
      <name val="Calibri"/>
      <family val="2"/>
      <scheme val="minor"/>
    </font>
    <font>
      <sz val="10"/>
      <color theme="1"/>
      <name val="Arial"/>
      <family val="2"/>
    </font>
    <font>
      <b/>
      <sz val="8"/>
      <color theme="0"/>
      <name val="Arial"/>
      <family val="2"/>
    </font>
    <font>
      <b/>
      <sz val="12"/>
      <color theme="0" tint="-0.14999847407452621"/>
      <name val="Calibri"/>
      <family val="2"/>
      <scheme val="minor"/>
    </font>
    <font>
      <sz val="10"/>
      <color theme="0"/>
      <name val="Calibri"/>
      <family val="2"/>
      <scheme val="minor"/>
    </font>
    <font>
      <sz val="10"/>
      <color theme="0" tint="-0.14996795556505021"/>
      <name val="Verdana"/>
      <family val="2"/>
    </font>
    <font>
      <i/>
      <sz val="12"/>
      <color theme="0" tint="-0.14999847407452621"/>
      <name val="Calibri"/>
      <family val="2"/>
      <scheme val="minor"/>
    </font>
    <font>
      <i/>
      <sz val="9"/>
      <name val="Verdana"/>
      <family val="2"/>
    </font>
    <font>
      <sz val="10"/>
      <name val="Verdana"/>
      <family val="2"/>
    </font>
    <font>
      <sz val="13"/>
      <color theme="0" tint="-0.14999847407452621"/>
      <name val="Calibri"/>
      <family val="2"/>
      <scheme val="minor"/>
    </font>
    <font>
      <b/>
      <sz val="13"/>
      <color theme="0" tint="-0.14999847407452621"/>
      <name val="Calibri"/>
      <family val="2"/>
      <scheme val="minor"/>
    </font>
    <font>
      <vertAlign val="subscript"/>
      <sz val="13"/>
      <color theme="0" tint="-0.14996795556505021"/>
      <name val="Calibri"/>
      <family val="2"/>
      <scheme val="minor"/>
    </font>
    <font>
      <b/>
      <vertAlign val="subscript"/>
      <sz val="11"/>
      <color rgb="FF365C49"/>
      <name val="Calibri"/>
      <family val="2"/>
      <scheme val="minor"/>
    </font>
    <font>
      <sz val="14"/>
      <color rgb="FFD9D9D9"/>
      <name val="Calibri"/>
      <family val="2"/>
      <scheme val="minor"/>
    </font>
    <font>
      <sz val="9"/>
      <color indexed="81"/>
      <name val="Tahoma"/>
      <family val="2"/>
    </font>
    <font>
      <b/>
      <sz val="9"/>
      <color indexed="81"/>
      <name val="Tahoma"/>
      <family val="2"/>
    </font>
    <font>
      <b/>
      <sz val="9"/>
      <color rgb="FF426A54"/>
      <name val="Calibri"/>
      <family val="2"/>
      <scheme val="minor"/>
    </font>
    <font>
      <b/>
      <sz val="9"/>
      <color rgb="FF365C49"/>
      <name val="Calibri"/>
      <family val="2"/>
      <scheme val="minor"/>
    </font>
    <font>
      <sz val="11"/>
      <color theme="0" tint="-0.14999847407452621"/>
      <name val="Calibri"/>
      <family val="2"/>
      <scheme val="minor"/>
    </font>
    <font>
      <b/>
      <sz val="11"/>
      <color theme="0" tint="-0.14999847407452621"/>
      <name val="Calibri"/>
      <family val="2"/>
      <scheme val="minor"/>
    </font>
    <font>
      <b/>
      <sz val="11"/>
      <name val="Verdana"/>
      <family val="2"/>
    </font>
    <font>
      <b/>
      <i/>
      <sz val="10"/>
      <name val="Verdana"/>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3A5C49"/>
        <bgColor indexed="64"/>
      </patternFill>
    </fill>
    <fill>
      <patternFill patternType="solid">
        <fgColor rgb="FF192920"/>
        <bgColor indexed="64"/>
      </patternFill>
    </fill>
    <fill>
      <patternFill patternType="solid">
        <fgColor rgb="FF436D55"/>
        <bgColor indexed="64"/>
      </patternFill>
    </fill>
    <fill>
      <patternFill patternType="solid">
        <fgColor theme="0"/>
        <bgColor indexed="64"/>
      </patternFill>
    </fill>
    <fill>
      <patternFill patternType="solid">
        <fgColor rgb="FFAFCDBD"/>
        <bgColor indexed="64"/>
      </patternFill>
    </fill>
    <fill>
      <patternFill patternType="solid">
        <fgColor rgb="FF426A54"/>
        <bgColor indexed="64"/>
      </patternFill>
    </fill>
    <fill>
      <patternFill patternType="solid">
        <fgColor rgb="FFFFC000"/>
        <bgColor indexed="64"/>
      </patternFill>
    </fill>
    <fill>
      <patternFill patternType="solid">
        <fgColor rgb="FFFFFF00"/>
        <bgColor indexed="64"/>
      </patternFill>
    </fill>
    <fill>
      <patternFill patternType="solid">
        <fgColor rgb="FF426A54"/>
        <bgColor theme="0"/>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0" tint="-0.14999847407452621"/>
      </top>
      <bottom/>
      <diagonal/>
    </border>
    <border>
      <left/>
      <right/>
      <top/>
      <bottom style="thin">
        <color theme="0" tint="-0.14999847407452621"/>
      </bottom>
      <diagonal/>
    </border>
    <border>
      <left/>
      <right/>
      <top/>
      <bottom style="thin">
        <color rgb="FF436D55"/>
      </bottom>
      <diagonal/>
    </border>
    <border>
      <left/>
      <right/>
      <top style="thin">
        <color rgb="FF436D55"/>
      </top>
      <bottom style="thin">
        <color rgb="FF436D55"/>
      </bottom>
      <diagonal/>
    </border>
    <border>
      <left/>
      <right/>
      <top style="thin">
        <color rgb="FF436D55"/>
      </top>
      <bottom/>
      <diagonal/>
    </border>
    <border>
      <left/>
      <right/>
      <top style="thin">
        <color theme="0" tint="-0.14996795556505021"/>
      </top>
      <bottom/>
      <diagonal/>
    </border>
    <border>
      <left/>
      <right/>
      <top/>
      <bottom style="thin">
        <color theme="0" tint="-0.14996795556505021"/>
      </bottom>
      <diagonal/>
    </border>
    <border>
      <left/>
      <right/>
      <top/>
      <bottom style="thin">
        <color rgb="FF30664E"/>
      </bottom>
      <diagonal/>
    </border>
    <border>
      <left/>
      <right style="thin">
        <color rgb="FF30664A"/>
      </right>
      <top/>
      <bottom/>
      <diagonal/>
    </border>
    <border>
      <left style="thin">
        <color rgb="FF30664A"/>
      </left>
      <right/>
      <top/>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right/>
      <top style="medium">
        <color theme="0"/>
      </top>
      <bottom/>
      <diagonal/>
    </border>
    <border>
      <left/>
      <right/>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10">
    <xf numFmtId="0" fontId="0" fillId="0" borderId="0"/>
    <xf numFmtId="0" fontId="5" fillId="0" borderId="0" applyNumberFormat="0" applyFill="0" applyBorder="0" applyAlignment="0" applyProtection="0">
      <alignment vertical="top"/>
      <protection locked="0"/>
    </xf>
    <xf numFmtId="0" fontId="16" fillId="0" borderId="0"/>
    <xf numFmtId="0" fontId="9" fillId="0" borderId="0"/>
    <xf numFmtId="0" fontId="9" fillId="0" borderId="0"/>
    <xf numFmtId="0" fontId="6" fillId="0" borderId="0"/>
    <xf numFmtId="0" fontId="6" fillId="0" borderId="0"/>
    <xf numFmtId="0" fontId="6" fillId="0" borderId="0"/>
    <xf numFmtId="0" fontId="54" fillId="0" borderId="0"/>
    <xf numFmtId="164" fontId="61" fillId="0" borderId="0" applyFont="0" applyFill="0" applyBorder="0" applyAlignment="0" applyProtection="0"/>
  </cellStyleXfs>
  <cellXfs count="257">
    <xf numFmtId="0" fontId="0" fillId="0" borderId="0" xfId="0"/>
    <xf numFmtId="0" fontId="4" fillId="0" borderId="0" xfId="0" applyFont="1" applyProtection="1"/>
    <xf numFmtId="0" fontId="0" fillId="0" borderId="0" xfId="0" applyProtection="1"/>
    <xf numFmtId="0" fontId="16" fillId="0" borderId="0" xfId="2"/>
    <xf numFmtId="0" fontId="16" fillId="0" borderId="0" xfId="2" applyAlignment="1">
      <alignment textRotation="90"/>
    </xf>
    <xf numFmtId="0" fontId="11" fillId="0" borderId="0" xfId="2" applyFont="1"/>
    <xf numFmtId="167" fontId="16" fillId="0" borderId="0" xfId="2" applyNumberFormat="1"/>
    <xf numFmtId="11" fontId="16" fillId="0" borderId="0" xfId="2" applyNumberFormat="1"/>
    <xf numFmtId="0" fontId="12" fillId="0" borderId="0" xfId="0" applyFont="1" applyProtection="1"/>
    <xf numFmtId="0" fontId="12" fillId="0" borderId="0" xfId="0" applyFont="1" applyBorder="1" applyProtection="1"/>
    <xf numFmtId="0" fontId="8" fillId="2" borderId="0" xfId="0" applyFont="1" applyFill="1" applyAlignment="1">
      <alignment vertical="top"/>
    </xf>
    <xf numFmtId="0" fontId="10" fillId="2" borderId="0" xfId="0" applyFont="1" applyFill="1" applyAlignment="1">
      <alignment vertical="top"/>
    </xf>
    <xf numFmtId="0" fontId="8" fillId="0" borderId="0" xfId="0" applyFont="1" applyAlignment="1">
      <alignment vertical="top"/>
    </xf>
    <xf numFmtId="0" fontId="8" fillId="0" borderId="0" xfId="0" applyFont="1" applyAlignment="1">
      <alignment vertical="top" wrapText="1"/>
    </xf>
    <xf numFmtId="0" fontId="8" fillId="2" borderId="0" xfId="0" applyFont="1" applyFill="1" applyBorder="1" applyAlignment="1">
      <alignment vertical="top"/>
    </xf>
    <xf numFmtId="0" fontId="10" fillId="2" borderId="0" xfId="0" applyFont="1" applyFill="1" applyBorder="1" applyAlignment="1">
      <alignment vertical="top"/>
    </xf>
    <xf numFmtId="0" fontId="8" fillId="0" borderId="3"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13" fillId="0" borderId="0" xfId="2" applyFont="1"/>
    <xf numFmtId="0" fontId="16" fillId="0" borderId="0" xfId="2" applyAlignment="1">
      <alignment textRotation="90" wrapText="1"/>
    </xf>
    <xf numFmtId="0" fontId="6" fillId="0" borderId="0" xfId="0" applyFont="1"/>
    <xf numFmtId="0" fontId="0" fillId="4" borderId="0" xfId="0" applyFill="1" applyAlignment="1"/>
    <xf numFmtId="0" fontId="4" fillId="4" borderId="0" xfId="0" applyFont="1" applyFill="1" applyProtection="1"/>
    <xf numFmtId="0" fontId="0" fillId="4" borderId="0" xfId="0" applyFill="1" applyProtection="1"/>
    <xf numFmtId="0" fontId="12" fillId="4" borderId="0" xfId="0" applyFont="1" applyFill="1" applyProtection="1"/>
    <xf numFmtId="0" fontId="4" fillId="5" borderId="0" xfId="0" applyFont="1" applyFill="1" applyProtection="1"/>
    <xf numFmtId="0" fontId="0" fillId="5" borderId="0" xfId="0" applyFill="1" applyProtection="1"/>
    <xf numFmtId="0" fontId="12" fillId="5" borderId="0" xfId="0" applyFont="1" applyFill="1" applyProtection="1"/>
    <xf numFmtId="0" fontId="8" fillId="5" borderId="0" xfId="0" applyFont="1" applyFill="1" applyBorder="1" applyProtection="1"/>
    <xf numFmtId="0" fontId="9" fillId="5" borderId="0" xfId="0" applyFont="1" applyFill="1" applyBorder="1" applyProtection="1"/>
    <xf numFmtId="0" fontId="8" fillId="5" borderId="0" xfId="1" applyFont="1" applyFill="1" applyBorder="1" applyAlignment="1" applyProtection="1"/>
    <xf numFmtId="0" fontId="15" fillId="5" borderId="0" xfId="0" applyFont="1" applyFill="1"/>
    <xf numFmtId="0" fontId="14" fillId="5" borderId="0" xfId="2" applyFont="1" applyFill="1" applyBorder="1" applyAlignment="1">
      <alignment horizontal="center"/>
    </xf>
    <xf numFmtId="0" fontId="17" fillId="5" borderId="0" xfId="0" applyFont="1" applyFill="1" applyBorder="1"/>
    <xf numFmtId="3" fontId="17" fillId="5" borderId="0" xfId="0" applyNumberFormat="1" applyFont="1" applyFill="1" applyBorder="1"/>
    <xf numFmtId="0" fontId="0" fillId="5" borderId="0" xfId="0" applyFill="1" applyBorder="1" applyProtection="1"/>
    <xf numFmtId="0" fontId="12" fillId="5" borderId="0" xfId="0" applyFont="1" applyFill="1" applyBorder="1" applyProtection="1"/>
    <xf numFmtId="0" fontId="0" fillId="4" borderId="0" xfId="0" applyFill="1" applyBorder="1" applyAlignment="1"/>
    <xf numFmtId="0" fontId="4" fillId="5" borderId="0" xfId="0" applyFont="1" applyFill="1" applyBorder="1" applyProtection="1"/>
    <xf numFmtId="0" fontId="4" fillId="0" borderId="0" xfId="0" applyFont="1" applyBorder="1" applyProtection="1"/>
    <xf numFmtId="0" fontId="18" fillId="4" borderId="0" xfId="0" applyFont="1" applyFill="1" applyBorder="1"/>
    <xf numFmtId="0" fontId="19" fillId="4" borderId="0" xfId="0" applyFont="1" applyFill="1" applyBorder="1" applyProtection="1"/>
    <xf numFmtId="0" fontId="20" fillId="4" borderId="0" xfId="0" applyFont="1" applyFill="1" applyBorder="1" applyProtection="1"/>
    <xf numFmtId="0" fontId="19" fillId="4" borderId="0" xfId="1" applyFont="1" applyFill="1" applyBorder="1" applyAlignment="1" applyProtection="1"/>
    <xf numFmtId="0" fontId="21" fillId="4" borderId="0" xfId="2" applyFont="1" applyFill="1" applyBorder="1" applyAlignment="1">
      <alignment horizontal="center"/>
    </xf>
    <xf numFmtId="0" fontId="22" fillId="4" borderId="0" xfId="0" applyFont="1" applyFill="1" applyBorder="1" applyProtection="1"/>
    <xf numFmtId="0" fontId="17" fillId="4" borderId="0" xfId="0" applyFont="1" applyFill="1" applyBorder="1"/>
    <xf numFmtId="0" fontId="8" fillId="4" borderId="0" xfId="0" applyFont="1" applyFill="1" applyBorder="1" applyProtection="1"/>
    <xf numFmtId="0" fontId="9" fillId="4" borderId="0" xfId="0" applyFont="1" applyFill="1" applyBorder="1" applyProtection="1"/>
    <xf numFmtId="0" fontId="8" fillId="4" borderId="0" xfId="1" applyFont="1" applyFill="1" applyBorder="1" applyAlignment="1" applyProtection="1"/>
    <xf numFmtId="0" fontId="4" fillId="4" borderId="0" xfId="0" applyFont="1" applyFill="1" applyBorder="1" applyProtection="1"/>
    <xf numFmtId="0" fontId="23" fillId="4" borderId="0" xfId="0" applyFont="1" applyFill="1" applyBorder="1" applyProtection="1"/>
    <xf numFmtId="0" fontId="0" fillId="4" borderId="6" xfId="0" applyFill="1" applyBorder="1" applyProtection="1"/>
    <xf numFmtId="0" fontId="24" fillId="4" borderId="0" xfId="0" applyFont="1" applyFill="1" applyBorder="1" applyProtection="1"/>
    <xf numFmtId="0" fontId="20" fillId="4" borderId="7" xfId="0" applyFont="1" applyFill="1" applyBorder="1" applyProtection="1"/>
    <xf numFmtId="0" fontId="23" fillId="4" borderId="7" xfId="0" applyFont="1" applyFill="1" applyBorder="1" applyProtection="1"/>
    <xf numFmtId="0" fontId="29" fillId="4" borderId="7" xfId="0" applyFont="1" applyFill="1" applyBorder="1"/>
    <xf numFmtId="0" fontId="30" fillId="4" borderId="7" xfId="0" applyFont="1" applyFill="1" applyBorder="1" applyProtection="1"/>
    <xf numFmtId="0" fontId="31" fillId="4" borderId="7" xfId="0" applyFont="1" applyFill="1" applyBorder="1" applyProtection="1"/>
    <xf numFmtId="0" fontId="32" fillId="4" borderId="7" xfId="0" applyFont="1" applyFill="1" applyBorder="1" applyProtection="1"/>
    <xf numFmtId="0" fontId="34" fillId="0" borderId="0" xfId="2" applyFont="1"/>
    <xf numFmtId="0" fontId="0" fillId="9" borderId="0" xfId="0" applyFill="1" applyProtection="1"/>
    <xf numFmtId="0" fontId="44" fillId="0" borderId="0" xfId="0" applyFont="1"/>
    <xf numFmtId="0" fontId="37" fillId="0" borderId="0" xfId="2" applyFont="1" applyBorder="1" applyAlignment="1">
      <alignment vertical="top" wrapText="1"/>
    </xf>
    <xf numFmtId="0" fontId="17" fillId="4" borderId="0" xfId="0" applyFont="1" applyFill="1" applyBorder="1" applyProtection="1"/>
    <xf numFmtId="0" fontId="18" fillId="4" borderId="0" xfId="0" applyFont="1" applyFill="1" applyBorder="1" applyProtection="1"/>
    <xf numFmtId="0" fontId="21" fillId="4" borderId="0" xfId="2" applyFont="1" applyFill="1" applyBorder="1" applyAlignment="1" applyProtection="1">
      <alignment horizontal="center"/>
    </xf>
    <xf numFmtId="0" fontId="29" fillId="4" borderId="7" xfId="0" applyFont="1" applyFill="1" applyBorder="1" applyProtection="1"/>
    <xf numFmtId="0" fontId="26" fillId="9" borderId="0" xfId="0" applyFont="1" applyFill="1" applyBorder="1" applyProtection="1"/>
    <xf numFmtId="0" fontId="25" fillId="9" borderId="0" xfId="0" applyFont="1" applyFill="1" applyBorder="1" applyProtection="1"/>
    <xf numFmtId="0" fontId="26" fillId="9" borderId="0" xfId="0" applyFont="1" applyFill="1" applyProtection="1"/>
    <xf numFmtId="0" fontId="27" fillId="9" borderId="0" xfId="0" applyFont="1" applyFill="1" applyProtection="1"/>
    <xf numFmtId="0" fontId="25" fillId="9" borderId="0" xfId="0" applyFont="1" applyFill="1" applyProtection="1"/>
    <xf numFmtId="0" fontId="26" fillId="9" borderId="0" xfId="0" applyFont="1" applyFill="1" applyAlignment="1" applyProtection="1">
      <alignment horizontal="right"/>
    </xf>
    <xf numFmtId="0" fontId="27" fillId="9" borderId="0" xfId="0" applyFont="1" applyFill="1" applyBorder="1" applyProtection="1"/>
    <xf numFmtId="0" fontId="42" fillId="9" borderId="0" xfId="0" applyFont="1" applyFill="1" applyProtection="1"/>
    <xf numFmtId="0" fontId="41" fillId="9" borderId="0" xfId="0" applyFont="1" applyFill="1" applyProtection="1"/>
    <xf numFmtId="0" fontId="28" fillId="9" borderId="0" xfId="0" applyFont="1" applyFill="1" applyProtection="1"/>
    <xf numFmtId="0" fontId="42" fillId="9" borderId="0" xfId="0" applyFont="1" applyFill="1" applyAlignment="1" applyProtection="1">
      <alignment horizontal="left"/>
    </xf>
    <xf numFmtId="0" fontId="38" fillId="8" borderId="0" xfId="0" applyFont="1" applyFill="1" applyAlignment="1" applyProtection="1">
      <alignment horizontal="right" vertical="center"/>
      <protection locked="0"/>
    </xf>
    <xf numFmtId="0" fontId="26" fillId="9" borderId="0" xfId="0" applyFont="1" applyFill="1" applyAlignment="1" applyProtection="1">
      <alignment horizontal="left"/>
    </xf>
    <xf numFmtId="170" fontId="0" fillId="0" borderId="0" xfId="0" applyNumberFormat="1"/>
    <xf numFmtId="0" fontId="24" fillId="4" borderId="0" xfId="0" applyFont="1" applyFill="1" applyBorder="1" applyAlignment="1" applyProtection="1">
      <alignment horizontal="left"/>
    </xf>
    <xf numFmtId="0" fontId="0" fillId="9" borderId="11" xfId="0" applyFill="1" applyBorder="1" applyProtection="1"/>
    <xf numFmtId="0" fontId="4" fillId="2" borderId="0" xfId="0" applyFont="1" applyFill="1" applyProtection="1">
      <protection locked="0"/>
    </xf>
    <xf numFmtId="0" fontId="4" fillId="2" borderId="0" xfId="0" applyFont="1" applyFill="1" applyBorder="1" applyProtection="1">
      <protection locked="0"/>
    </xf>
    <xf numFmtId="0" fontId="7" fillId="2" borderId="0" xfId="0" applyFont="1" applyFill="1" applyProtection="1">
      <protection locked="0"/>
    </xf>
    <xf numFmtId="0" fontId="38" fillId="8" borderId="8" xfId="0" applyNumberFormat="1" applyFont="1" applyFill="1" applyBorder="1" applyAlignment="1" applyProtection="1">
      <alignment horizontal="right"/>
      <protection locked="0"/>
    </xf>
    <xf numFmtId="0" fontId="38" fillId="8" borderId="9" xfId="0" applyNumberFormat="1" applyFont="1" applyFill="1" applyBorder="1" applyAlignment="1" applyProtection="1">
      <alignment horizontal="right"/>
      <protection locked="0"/>
    </xf>
    <xf numFmtId="0" fontId="8" fillId="7" borderId="0" xfId="0" applyFont="1" applyFill="1" applyAlignment="1">
      <alignment horizontal="left" vertical="top" wrapText="1"/>
    </xf>
    <xf numFmtId="0" fontId="42" fillId="9" borderId="6" xfId="0" applyFont="1" applyFill="1" applyBorder="1" applyAlignment="1" applyProtection="1">
      <alignment vertical="top" wrapText="1"/>
    </xf>
    <xf numFmtId="0" fontId="42" fillId="9" borderId="0" xfId="0" applyFont="1" applyFill="1" applyAlignment="1" applyProtection="1">
      <alignment vertical="top" wrapText="1"/>
    </xf>
    <xf numFmtId="0" fontId="42" fillId="9" borderId="7" xfId="0" applyFont="1" applyFill="1" applyBorder="1" applyAlignment="1" applyProtection="1">
      <alignment vertical="top" wrapText="1"/>
    </xf>
    <xf numFmtId="0" fontId="57" fillId="4" borderId="6" xfId="0" applyFont="1" applyFill="1" applyBorder="1" applyProtection="1"/>
    <xf numFmtId="0" fontId="58" fillId="9" borderId="0" xfId="0" applyFont="1" applyFill="1" applyProtection="1"/>
    <xf numFmtId="0" fontId="58" fillId="9" borderId="0" xfId="0" applyFont="1" applyFill="1" applyAlignment="1" applyProtection="1">
      <alignment horizontal="right"/>
    </xf>
    <xf numFmtId="0" fontId="59" fillId="9" borderId="0" xfId="0" applyFont="1" applyFill="1" applyAlignment="1" applyProtection="1">
      <alignment horizontal="left"/>
    </xf>
    <xf numFmtId="2" fontId="0" fillId="0" borderId="0" xfId="0" applyNumberFormat="1"/>
    <xf numFmtId="0" fontId="26" fillId="9" borderId="0" xfId="0" applyFont="1" applyFill="1" applyAlignment="1" applyProtection="1">
      <alignment vertical="center"/>
    </xf>
    <xf numFmtId="0" fontId="3" fillId="0" borderId="0" xfId="2" applyFont="1" applyAlignment="1">
      <alignment textRotation="90"/>
    </xf>
    <xf numFmtId="0" fontId="3" fillId="0" borderId="0" xfId="2" applyFont="1" applyAlignment="1"/>
    <xf numFmtId="0" fontId="26" fillId="9" borderId="0" xfId="0" applyFont="1" applyFill="1" applyAlignment="1" applyProtection="1">
      <alignment horizontal="right"/>
      <protection locked="0"/>
    </xf>
    <xf numFmtId="0" fontId="60" fillId="2" borderId="0" xfId="0" applyFont="1" applyFill="1" applyProtection="1">
      <protection locked="0"/>
    </xf>
    <xf numFmtId="0" fontId="28" fillId="4" borderId="0" xfId="0" applyFont="1" applyFill="1" applyProtection="1"/>
    <xf numFmtId="0" fontId="53" fillId="0" borderId="0" xfId="1" applyFont="1" applyBorder="1" applyAlignment="1" applyProtection="1"/>
    <xf numFmtId="0" fontId="2" fillId="0" borderId="0" xfId="2" applyFont="1"/>
    <xf numFmtId="0" fontId="66" fillId="9" borderId="0" xfId="0" applyNumberFormat="1" applyFont="1" applyFill="1" applyAlignment="1" applyProtection="1">
      <alignment horizontal="center" vertical="center"/>
      <protection locked="0"/>
    </xf>
    <xf numFmtId="171" fontId="16" fillId="0" borderId="0" xfId="2" applyNumberFormat="1"/>
    <xf numFmtId="0" fontId="8" fillId="7" borderId="0" xfId="0" applyFont="1" applyFill="1" applyAlignment="1">
      <alignment horizontal="left" vertical="top"/>
    </xf>
    <xf numFmtId="168" fontId="8" fillId="7" borderId="0" xfId="0" quotePrefix="1" applyNumberFormat="1" applyFont="1" applyFill="1" applyAlignment="1" applyProtection="1">
      <alignment horizontal="left"/>
    </xf>
    <xf numFmtId="0" fontId="8" fillId="7" borderId="0" xfId="0" applyFont="1" applyFill="1" applyAlignment="1">
      <alignment vertical="top" wrapText="1"/>
    </xf>
    <xf numFmtId="0" fontId="8" fillId="7" borderId="0" xfId="0" applyFont="1" applyFill="1" applyAlignment="1">
      <alignment vertical="top"/>
    </xf>
    <xf numFmtId="166" fontId="7" fillId="2" borderId="0" xfId="0" applyNumberFormat="1" applyFont="1" applyFill="1" applyProtection="1">
      <protection locked="0"/>
    </xf>
    <xf numFmtId="2" fontId="7" fillId="2" borderId="0" xfId="0" applyNumberFormat="1" applyFont="1" applyFill="1" applyProtection="1">
      <protection locked="0"/>
    </xf>
    <xf numFmtId="166" fontId="16" fillId="0" borderId="0" xfId="2" applyNumberFormat="1"/>
    <xf numFmtId="172" fontId="16" fillId="0" borderId="0" xfId="2" applyNumberFormat="1"/>
    <xf numFmtId="172" fontId="0" fillId="0" borderId="0" xfId="0" applyNumberFormat="1"/>
    <xf numFmtId="1" fontId="0" fillId="0" borderId="0" xfId="0" applyNumberFormat="1"/>
    <xf numFmtId="172" fontId="6" fillId="0" borderId="0" xfId="0" applyNumberFormat="1" applyFont="1" applyFill="1"/>
    <xf numFmtId="1" fontId="6" fillId="0" borderId="0" xfId="0" applyNumberFormat="1" applyFont="1" applyFill="1"/>
    <xf numFmtId="0" fontId="16" fillId="0" borderId="0" xfId="2" applyFill="1" applyBorder="1" applyAlignment="1">
      <alignment textRotation="90" wrapText="1"/>
    </xf>
    <xf numFmtId="0" fontId="0" fillId="0" borderId="0" xfId="0" applyFill="1" applyBorder="1"/>
    <xf numFmtId="0" fontId="11" fillId="0" borderId="0" xfId="2" applyFont="1" applyFill="1" applyBorder="1"/>
    <xf numFmtId="0" fontId="11" fillId="10" borderId="16" xfId="2" applyFont="1" applyFill="1" applyBorder="1" applyAlignment="1">
      <alignment wrapText="1"/>
    </xf>
    <xf numFmtId="0" fontId="11" fillId="10" borderId="17" xfId="2" applyFont="1" applyFill="1" applyBorder="1"/>
    <xf numFmtId="0" fontId="0" fillId="10" borderId="18" xfId="0" applyFill="1" applyBorder="1"/>
    <xf numFmtId="0" fontId="0" fillId="10" borderId="19" xfId="0" applyFill="1" applyBorder="1"/>
    <xf numFmtId="0" fontId="0" fillId="10" borderId="20" xfId="0" applyFill="1" applyBorder="1"/>
    <xf numFmtId="0" fontId="0" fillId="10" borderId="21" xfId="0" applyFill="1" applyBorder="1"/>
    <xf numFmtId="0" fontId="0" fillId="10" borderId="22" xfId="0" applyFill="1" applyBorder="1"/>
    <xf numFmtId="0" fontId="0" fillId="10" borderId="23" xfId="0" applyFill="1" applyBorder="1"/>
    <xf numFmtId="14" fontId="0" fillId="0" borderId="0" xfId="0" applyNumberFormat="1"/>
    <xf numFmtId="0" fontId="6" fillId="0" borderId="0" xfId="0" applyFont="1" applyAlignment="1">
      <alignment wrapText="1"/>
    </xf>
    <xf numFmtId="0" fontId="0" fillId="0" borderId="0" xfId="0" applyAlignment="1">
      <alignment wrapText="1"/>
    </xf>
    <xf numFmtId="2" fontId="16" fillId="0" borderId="0" xfId="2" applyNumberFormat="1"/>
    <xf numFmtId="165" fontId="16" fillId="0" borderId="0" xfId="2" applyNumberFormat="1"/>
    <xf numFmtId="166" fontId="1" fillId="0" borderId="0" xfId="2" applyNumberFormat="1" applyFont="1"/>
    <xf numFmtId="173" fontId="16" fillId="0" borderId="0" xfId="2" applyNumberFormat="1"/>
    <xf numFmtId="176" fontId="11" fillId="0" borderId="0" xfId="2" applyNumberFormat="1" applyFont="1"/>
    <xf numFmtId="174" fontId="16" fillId="0" borderId="0" xfId="2" applyNumberFormat="1"/>
    <xf numFmtId="175" fontId="16" fillId="0" borderId="0" xfId="2" applyNumberFormat="1"/>
    <xf numFmtId="176" fontId="16" fillId="0" borderId="0" xfId="2" applyNumberFormat="1"/>
    <xf numFmtId="167" fontId="1" fillId="0" borderId="0" xfId="2" applyNumberFormat="1" applyFont="1"/>
    <xf numFmtId="0" fontId="1" fillId="0" borderId="24" xfId="2" applyFont="1" applyBorder="1"/>
    <xf numFmtId="166" fontId="16" fillId="0" borderId="25" xfId="2" applyNumberFormat="1" applyBorder="1"/>
    <xf numFmtId="0" fontId="1" fillId="0" borderId="2" xfId="2" applyFont="1" applyBorder="1"/>
    <xf numFmtId="166" fontId="16" fillId="0" borderId="26" xfId="2" applyNumberFormat="1" applyBorder="1"/>
    <xf numFmtId="173" fontId="16" fillId="0" borderId="26" xfId="2" applyNumberFormat="1" applyBorder="1"/>
    <xf numFmtId="167" fontId="1" fillId="0" borderId="2" xfId="2" applyNumberFormat="1" applyFont="1" applyBorder="1"/>
    <xf numFmtId="167" fontId="16" fillId="0" borderId="2" xfId="2" applyNumberFormat="1" applyBorder="1"/>
    <xf numFmtId="167" fontId="16" fillId="0" borderId="27" xfId="2" applyNumberFormat="1" applyBorder="1"/>
    <xf numFmtId="176" fontId="16" fillId="0" borderId="28" xfId="2" applyNumberFormat="1" applyBorder="1"/>
    <xf numFmtId="0" fontId="4" fillId="11" borderId="0" xfId="0" applyFont="1" applyFill="1" applyProtection="1">
      <protection locked="0"/>
    </xf>
    <xf numFmtId="0" fontId="7" fillId="11" borderId="0" xfId="0" applyFont="1" applyFill="1" applyProtection="1">
      <protection locked="0"/>
    </xf>
    <xf numFmtId="11" fontId="0" fillId="0" borderId="0" xfId="0" applyNumberFormat="1"/>
    <xf numFmtId="11" fontId="6" fillId="0" borderId="0" xfId="0" applyNumberFormat="1" applyFont="1"/>
    <xf numFmtId="174" fontId="0" fillId="0" borderId="0" xfId="0" applyNumberFormat="1"/>
    <xf numFmtId="2" fontId="1" fillId="0" borderId="0" xfId="2" applyNumberFormat="1" applyFont="1"/>
    <xf numFmtId="0" fontId="0" fillId="0" borderId="0" xfId="0" applyFill="1"/>
    <xf numFmtId="0" fontId="0" fillId="10" borderId="1" xfId="0" applyFill="1" applyBorder="1"/>
    <xf numFmtId="0" fontId="6" fillId="10" borderId="1" xfId="0" applyFont="1" applyFill="1" applyBorder="1"/>
    <xf numFmtId="166" fontId="0" fillId="10" borderId="1" xfId="0" applyNumberFormat="1" applyFill="1" applyBorder="1"/>
    <xf numFmtId="2" fontId="0" fillId="10" borderId="1" xfId="0" applyNumberFormat="1" applyFill="1" applyBorder="1"/>
    <xf numFmtId="0" fontId="27" fillId="9" borderId="0" xfId="0" applyFont="1" applyFill="1" applyAlignment="1" applyProtection="1">
      <alignment horizontal="left" vertical="top"/>
    </xf>
    <xf numFmtId="0" fontId="6" fillId="0" borderId="0" xfId="0" applyFont="1" applyAlignment="1">
      <alignment horizontal="left"/>
    </xf>
    <xf numFmtId="0" fontId="73" fillId="2" borderId="0" xfId="0" applyFont="1" applyFill="1" applyProtection="1">
      <protection locked="0"/>
    </xf>
    <xf numFmtId="0" fontId="7" fillId="2" borderId="0" xfId="0" applyFont="1" applyFill="1" applyBorder="1" applyProtection="1">
      <protection locked="0"/>
    </xf>
    <xf numFmtId="0" fontId="74" fillId="0" borderId="0" xfId="0" applyFont="1"/>
    <xf numFmtId="0" fontId="26" fillId="9" borderId="0" xfId="0" applyFont="1" applyFill="1" applyAlignment="1" applyProtection="1">
      <alignment horizontal="center"/>
    </xf>
    <xf numFmtId="0" fontId="42" fillId="12" borderId="0" xfId="0" applyFont="1" applyFill="1" applyBorder="1" applyAlignment="1" applyProtection="1">
      <alignment horizontal="left"/>
    </xf>
    <xf numFmtId="0" fontId="66" fillId="9" borderId="0" xfId="0" applyNumberFormat="1" applyFont="1" applyFill="1" applyBorder="1" applyAlignment="1" applyProtection="1">
      <alignment horizontal="center" vertical="center"/>
      <protection locked="0"/>
    </xf>
    <xf numFmtId="0" fontId="42" fillId="9" borderId="0" xfId="0" applyFont="1" applyFill="1" applyBorder="1" applyAlignment="1" applyProtection="1">
      <alignment horizontal="left"/>
    </xf>
    <xf numFmtId="0" fontId="26" fillId="9" borderId="12" xfId="0" applyFont="1" applyFill="1" applyBorder="1" applyProtection="1"/>
    <xf numFmtId="0" fontId="6" fillId="4" borderId="0" xfId="0" applyFont="1" applyFill="1" applyProtection="1"/>
    <xf numFmtId="0" fontId="6" fillId="0" borderId="0" xfId="0" quotePrefix="1" applyFont="1"/>
    <xf numFmtId="165" fontId="0" fillId="0" borderId="0" xfId="0" applyNumberFormat="1"/>
    <xf numFmtId="0" fontId="38" fillId="8" borderId="0" xfId="0" applyFont="1" applyFill="1" applyProtection="1">
      <protection locked="0"/>
    </xf>
    <xf numFmtId="0" fontId="34" fillId="0" borderId="0" xfId="2" applyFont="1" applyProtection="1"/>
    <xf numFmtId="0" fontId="33" fillId="6" borderId="0" xfId="2" applyFont="1" applyFill="1" applyBorder="1" applyAlignment="1" applyProtection="1">
      <alignment vertical="center"/>
    </xf>
    <xf numFmtId="0" fontId="47" fillId="6" borderId="0" xfId="2" applyFont="1" applyFill="1" applyBorder="1" applyAlignment="1" applyProtection="1">
      <alignment vertical="center"/>
    </xf>
    <xf numFmtId="0" fontId="48" fillId="6" borderId="0" xfId="2" applyFont="1" applyFill="1" applyBorder="1" applyAlignment="1" applyProtection="1">
      <alignment vertical="center"/>
    </xf>
    <xf numFmtId="16" fontId="48" fillId="6" borderId="0" xfId="2" quotePrefix="1" applyNumberFormat="1" applyFont="1" applyFill="1" applyBorder="1" applyAlignment="1" applyProtection="1">
      <alignment vertical="center"/>
    </xf>
    <xf numFmtId="0" fontId="34" fillId="3" borderId="0" xfId="2" applyFont="1" applyFill="1" applyBorder="1" applyAlignment="1" applyProtection="1"/>
    <xf numFmtId="0" fontId="45" fillId="3" borderId="0" xfId="2" applyFont="1" applyFill="1" applyAlignment="1" applyProtection="1"/>
    <xf numFmtId="0" fontId="34" fillId="0" borderId="0" xfId="2" applyFont="1" applyBorder="1" applyProtection="1"/>
    <xf numFmtId="0" fontId="34" fillId="3" borderId="0" xfId="2" applyFont="1" applyFill="1" applyBorder="1" applyProtection="1"/>
    <xf numFmtId="0" fontId="35" fillId="0" borderId="0" xfId="0" applyFont="1" applyFill="1" applyProtection="1"/>
    <xf numFmtId="0" fontId="25" fillId="0" borderId="0" xfId="2" applyFont="1" applyBorder="1" applyAlignment="1" applyProtection="1">
      <alignment horizontal="left" vertical="top" wrapText="1"/>
    </xf>
    <xf numFmtId="0" fontId="35" fillId="0" borderId="0" xfId="0" applyFont="1" applyFill="1" applyBorder="1" applyProtection="1"/>
    <xf numFmtId="14" fontId="34" fillId="0" borderId="0" xfId="2" applyNumberFormat="1" applyFont="1" applyBorder="1" applyProtection="1"/>
    <xf numFmtId="0" fontId="25" fillId="0" borderId="0" xfId="3" applyFont="1" applyProtection="1"/>
    <xf numFmtId="0" fontId="52" fillId="0" borderId="0" xfId="2" applyFont="1" applyProtection="1"/>
    <xf numFmtId="0" fontId="52" fillId="0" borderId="0" xfId="2" quotePrefix="1" applyNumberFormat="1" applyFont="1" applyAlignment="1" applyProtection="1">
      <alignment horizontal="left"/>
    </xf>
    <xf numFmtId="0" fontId="25" fillId="0" borderId="0" xfId="3" applyFont="1" applyFill="1" applyProtection="1"/>
    <xf numFmtId="0" fontId="52" fillId="0" borderId="0" xfId="2" applyFont="1" applyAlignment="1" applyProtection="1">
      <alignment horizontal="left"/>
    </xf>
    <xf numFmtId="0" fontId="38" fillId="0" borderId="0" xfId="3" applyFont="1" applyFill="1" applyBorder="1" applyAlignment="1" applyProtection="1">
      <alignment vertical="center" wrapText="1"/>
    </xf>
    <xf numFmtId="0" fontId="35" fillId="0" borderId="0" xfId="3" applyFont="1" applyFill="1" applyBorder="1" applyAlignment="1" applyProtection="1">
      <alignment horizontal="left" vertical="center" wrapText="1"/>
    </xf>
    <xf numFmtId="0" fontId="49" fillId="0" borderId="0" xfId="2" applyFont="1" applyBorder="1" applyAlignment="1" applyProtection="1">
      <alignment vertical="top" wrapText="1"/>
    </xf>
    <xf numFmtId="0" fontId="25" fillId="0" borderId="14" xfId="2" applyFont="1" applyFill="1" applyBorder="1" applyAlignment="1" applyProtection="1">
      <alignment vertical="center" wrapText="1"/>
    </xf>
    <xf numFmtId="0" fontId="37" fillId="0" borderId="0" xfId="2" applyFont="1" applyBorder="1" applyAlignment="1" applyProtection="1">
      <alignment vertical="top" wrapText="1"/>
    </xf>
    <xf numFmtId="0" fontId="40" fillId="0" borderId="0" xfId="3" applyFont="1" applyFill="1" applyBorder="1" applyAlignment="1" applyProtection="1">
      <alignment vertical="center" wrapText="1"/>
    </xf>
    <xf numFmtId="0" fontId="40" fillId="0" borderId="0" xfId="3" applyFont="1" applyFill="1" applyBorder="1" applyAlignment="1" applyProtection="1">
      <alignment horizontal="center" vertical="center" wrapText="1"/>
    </xf>
    <xf numFmtId="0" fontId="50" fillId="0" borderId="0" xfId="3" applyFont="1" applyFill="1" applyBorder="1" applyAlignment="1" applyProtection="1">
      <alignment vertical="center" wrapText="1"/>
    </xf>
    <xf numFmtId="0" fontId="34" fillId="0" borderId="14" xfId="2" applyFont="1" applyBorder="1" applyProtection="1"/>
    <xf numFmtId="0" fontId="50" fillId="0" borderId="0" xfId="3" applyFont="1" applyFill="1" applyBorder="1" applyAlignment="1" applyProtection="1">
      <alignment horizontal="left" vertical="center" wrapText="1"/>
    </xf>
    <xf numFmtId="0" fontId="50" fillId="0" borderId="0" xfId="3" applyFont="1" applyFill="1" applyBorder="1" applyAlignment="1" applyProtection="1">
      <alignment horizontal="center" vertical="center" wrapText="1"/>
    </xf>
    <xf numFmtId="3" fontId="69" fillId="0" borderId="0" xfId="9" applyNumberFormat="1" applyFont="1" applyFill="1" applyBorder="1" applyAlignment="1" applyProtection="1">
      <alignment vertical="center" wrapText="1"/>
    </xf>
    <xf numFmtId="0" fontId="50" fillId="0" borderId="0" xfId="3" applyFont="1" applyFill="1" applyBorder="1" applyAlignment="1" applyProtection="1">
      <alignment vertical="center"/>
    </xf>
    <xf numFmtId="0" fontId="50" fillId="0" borderId="14" xfId="3" applyFont="1" applyFill="1" applyBorder="1" applyAlignment="1" applyProtection="1">
      <alignment vertical="center" wrapText="1"/>
    </xf>
    <xf numFmtId="3" fontId="70" fillId="0" borderId="0" xfId="9" applyNumberFormat="1" applyFont="1" applyFill="1" applyBorder="1" applyAlignment="1" applyProtection="1">
      <alignment vertical="center" wrapText="1"/>
    </xf>
    <xf numFmtId="0" fontId="25" fillId="0" borderId="0" xfId="2" applyFont="1" applyFill="1" applyBorder="1" applyAlignment="1" applyProtection="1">
      <alignment horizontal="left" vertical="top" wrapText="1" indent="1"/>
    </xf>
    <xf numFmtId="0" fontId="36" fillId="0" borderId="0" xfId="3" applyFont="1" applyFill="1" applyAlignment="1" applyProtection="1">
      <alignment vertical="top" wrapText="1"/>
    </xf>
    <xf numFmtId="0" fontId="34" fillId="0" borderId="0" xfId="2" applyFont="1" applyBorder="1" applyAlignment="1" applyProtection="1">
      <alignment horizontal="left" vertical="top" wrapText="1"/>
    </xf>
    <xf numFmtId="0" fontId="34" fillId="0" borderId="13" xfId="2" applyFont="1" applyBorder="1" applyProtection="1"/>
    <xf numFmtId="0" fontId="34" fillId="0" borderId="13" xfId="2" applyFont="1" applyFill="1" applyBorder="1" applyProtection="1"/>
    <xf numFmtId="2" fontId="34" fillId="0" borderId="13" xfId="2" applyNumberFormat="1" applyFont="1" applyFill="1" applyBorder="1" applyProtection="1"/>
    <xf numFmtId="166" fontId="34" fillId="0" borderId="13" xfId="2" applyNumberFormat="1" applyFont="1" applyFill="1" applyBorder="1" applyProtection="1"/>
    <xf numFmtId="165" fontId="34" fillId="0" borderId="13" xfId="2" applyNumberFormat="1" applyFont="1" applyFill="1" applyBorder="1" applyProtection="1"/>
    <xf numFmtId="0" fontId="34" fillId="0" borderId="0" xfId="2" applyFont="1" applyFill="1" applyBorder="1" applyProtection="1"/>
    <xf numFmtId="2" fontId="34" fillId="0" borderId="0" xfId="2" applyNumberFormat="1" applyFont="1" applyFill="1" applyBorder="1" applyProtection="1"/>
    <xf numFmtId="166" fontId="34" fillId="0" borderId="0" xfId="2" applyNumberFormat="1" applyFont="1" applyFill="1" applyBorder="1" applyProtection="1"/>
    <xf numFmtId="165" fontId="34" fillId="0" borderId="0" xfId="2" applyNumberFormat="1" applyFont="1" applyFill="1" applyBorder="1" applyProtection="1"/>
    <xf numFmtId="0" fontId="36" fillId="0" borderId="0" xfId="0" applyFont="1" applyBorder="1" applyProtection="1"/>
    <xf numFmtId="0" fontId="36" fillId="0" borderId="0" xfId="0" applyFont="1" applyProtection="1"/>
    <xf numFmtId="49" fontId="39" fillId="4" borderId="6" xfId="0" applyNumberFormat="1" applyFont="1" applyFill="1" applyBorder="1" applyAlignment="1" applyProtection="1">
      <alignment horizontal="center" vertical="center"/>
    </xf>
    <xf numFmtId="49" fontId="62" fillId="9" borderId="0" xfId="0" applyNumberFormat="1" applyFont="1" applyFill="1" applyAlignment="1" applyProtection="1">
      <alignment horizontal="left" vertical="top" wrapText="1"/>
    </xf>
    <xf numFmtId="0" fontId="62" fillId="9" borderId="0" xfId="0" applyFont="1" applyFill="1" applyAlignment="1" applyProtection="1">
      <alignment horizontal="left" vertical="top" wrapText="1"/>
    </xf>
    <xf numFmtId="0" fontId="42" fillId="9" borderId="6" xfId="0" applyFont="1" applyFill="1" applyBorder="1" applyAlignment="1" applyProtection="1">
      <alignment horizontal="left" vertical="top" wrapText="1"/>
    </xf>
    <xf numFmtId="0" fontId="42" fillId="9" borderId="0" xfId="0" applyFont="1" applyFill="1" applyBorder="1" applyAlignment="1" applyProtection="1">
      <alignment horizontal="left" vertical="top" wrapText="1"/>
    </xf>
    <xf numFmtId="0" fontId="71" fillId="9" borderId="6" xfId="0" applyFont="1" applyFill="1" applyBorder="1" applyAlignment="1" applyProtection="1">
      <alignment horizontal="left" vertical="top" wrapText="1"/>
    </xf>
    <xf numFmtId="0" fontId="71" fillId="9" borderId="0" xfId="0" applyFont="1" applyFill="1" applyBorder="1" applyAlignment="1" applyProtection="1">
      <alignment horizontal="left" vertical="top" wrapText="1"/>
    </xf>
    <xf numFmtId="0" fontId="58" fillId="9" borderId="0" xfId="0" applyFont="1" applyFill="1" applyAlignment="1" applyProtection="1">
      <alignment horizontal="center"/>
    </xf>
    <xf numFmtId="0" fontId="38" fillId="8" borderId="31" xfId="0" applyFont="1" applyFill="1" applyBorder="1" applyAlignment="1" applyProtection="1">
      <alignment horizontal="center"/>
      <protection locked="0"/>
    </xf>
    <xf numFmtId="0" fontId="38" fillId="8" borderId="32" xfId="0" applyFont="1" applyFill="1" applyBorder="1" applyAlignment="1" applyProtection="1">
      <alignment horizontal="center"/>
      <protection locked="0"/>
    </xf>
    <xf numFmtId="0" fontId="38" fillId="8" borderId="33" xfId="0" applyFont="1" applyFill="1" applyBorder="1" applyAlignment="1" applyProtection="1">
      <alignment horizontal="center"/>
      <protection locked="0"/>
    </xf>
    <xf numFmtId="0" fontId="38" fillId="8" borderId="10" xfId="0" applyFont="1" applyFill="1" applyBorder="1" applyAlignment="1" applyProtection="1">
      <alignment horizontal="left"/>
      <protection locked="0"/>
    </xf>
    <xf numFmtId="0" fontId="27" fillId="9" borderId="0" xfId="0" applyFont="1" applyFill="1" applyAlignment="1" applyProtection="1">
      <alignment horizontal="left" vertical="center"/>
    </xf>
    <xf numFmtId="0" fontId="38" fillId="8" borderId="8" xfId="0" applyFont="1" applyFill="1" applyBorder="1" applyAlignment="1" applyProtection="1">
      <alignment horizontal="left"/>
      <protection locked="0"/>
    </xf>
    <xf numFmtId="0" fontId="38" fillId="8" borderId="9" xfId="0" applyFont="1" applyFill="1" applyBorder="1" applyAlignment="1" applyProtection="1">
      <alignment horizontal="left"/>
      <protection locked="0"/>
    </xf>
    <xf numFmtId="0" fontId="35" fillId="0" borderId="0" xfId="3" applyFont="1" applyFill="1" applyBorder="1" applyAlignment="1" applyProtection="1">
      <alignment horizontal="left" vertical="center" wrapText="1"/>
    </xf>
    <xf numFmtId="169" fontId="48" fillId="6" borderId="0" xfId="2" applyNumberFormat="1" applyFont="1" applyFill="1" applyBorder="1" applyAlignment="1" applyProtection="1">
      <alignment horizontal="left" vertical="center"/>
    </xf>
    <xf numFmtId="0" fontId="25" fillId="0" borderId="0" xfId="2" applyFont="1" applyBorder="1" applyAlignment="1" applyProtection="1">
      <alignment horizontal="left" vertical="top" wrapText="1"/>
    </xf>
    <xf numFmtId="0" fontId="52" fillId="0" borderId="0" xfId="2" applyNumberFormat="1" applyFont="1" applyAlignment="1" applyProtection="1">
      <alignment horizontal="left" wrapText="1"/>
    </xf>
    <xf numFmtId="0" fontId="52" fillId="0" borderId="0" xfId="2" quotePrefix="1" applyNumberFormat="1" applyFont="1" applyAlignment="1" applyProtection="1">
      <alignment horizontal="left"/>
    </xf>
    <xf numFmtId="0" fontId="34" fillId="0" borderId="0" xfId="2" applyFont="1" applyBorder="1" applyAlignment="1" applyProtection="1">
      <alignment horizontal="left" vertical="top" wrapText="1"/>
    </xf>
    <xf numFmtId="0" fontId="46" fillId="0" borderId="0" xfId="2" applyFont="1" applyFill="1" applyBorder="1" applyAlignment="1" applyProtection="1">
      <alignment horizontal="center"/>
    </xf>
    <xf numFmtId="0" fontId="25" fillId="0" borderId="15" xfId="2" applyFont="1" applyFill="1" applyBorder="1" applyAlignment="1" applyProtection="1">
      <alignment horizontal="left" vertical="center" wrapText="1" indent="1"/>
    </xf>
    <xf numFmtId="0" fontId="25" fillId="0" borderId="0" xfId="2" applyFont="1" applyFill="1" applyBorder="1" applyAlignment="1" applyProtection="1">
      <alignment horizontal="left" vertical="center" wrapText="1" indent="1"/>
    </xf>
    <xf numFmtId="0" fontId="50" fillId="0" borderId="0" xfId="3" applyFont="1" applyFill="1" applyBorder="1" applyAlignment="1" applyProtection="1">
      <alignment horizontal="center" vertical="center" wrapText="1"/>
    </xf>
    <xf numFmtId="0" fontId="50" fillId="0" borderId="0" xfId="3" applyFont="1" applyFill="1" applyBorder="1" applyAlignment="1" applyProtection="1">
      <alignment horizontal="left" vertical="center" wrapText="1"/>
    </xf>
    <xf numFmtId="0" fontId="25" fillId="0" borderId="0" xfId="3" applyFont="1" applyFill="1" applyAlignment="1" applyProtection="1">
      <alignment horizontal="left" vertical="top" wrapText="1"/>
    </xf>
    <xf numFmtId="0" fontId="6" fillId="10" borderId="29" xfId="0" applyFont="1" applyFill="1" applyBorder="1" applyAlignment="1">
      <alignment horizontal="center" wrapText="1"/>
    </xf>
    <xf numFmtId="0" fontId="6" fillId="10" borderId="30" xfId="0" applyFont="1" applyFill="1" applyBorder="1" applyAlignment="1">
      <alignment horizontal="center" wrapText="1"/>
    </xf>
    <xf numFmtId="0" fontId="38" fillId="8" borderId="34" xfId="0" applyFont="1" applyFill="1" applyBorder="1" applyAlignment="1" applyProtection="1">
      <alignment horizontal="center"/>
      <protection locked="0"/>
    </xf>
    <xf numFmtId="0" fontId="38" fillId="8" borderId="35" xfId="0" applyFont="1" applyFill="1" applyBorder="1" applyAlignment="1" applyProtection="1">
      <alignment horizontal="center"/>
      <protection locked="0"/>
    </xf>
    <xf numFmtId="0" fontId="38" fillId="8" borderId="36" xfId="0" applyFont="1" applyFill="1" applyBorder="1" applyAlignment="1" applyProtection="1">
      <alignment horizontal="center"/>
      <protection locked="0"/>
    </xf>
  </cellXfs>
  <cellStyles count="10">
    <cellStyle name="Comma" xfId="9" builtinId="3"/>
    <cellStyle name="Hyperlink" xfId="1" builtinId="8"/>
    <cellStyle name="Normal" xfId="0" builtinId="0"/>
    <cellStyle name="Normal 2" xfId="2" xr:uid="{00000000-0005-0000-0000-000003000000}"/>
    <cellStyle name="Normal 3" xfId="8" xr:uid="{00000000-0005-0000-0000-000004000000}"/>
    <cellStyle name="Standaard 2" xfId="3" xr:uid="{00000000-0005-0000-0000-000005000000}"/>
    <cellStyle name="Standaard 2 2" xfId="4" xr:uid="{00000000-0005-0000-0000-000006000000}"/>
    <cellStyle name="Standaard 3" xfId="5" xr:uid="{00000000-0005-0000-0000-000007000000}"/>
    <cellStyle name="Standaard 4" xfId="6" xr:uid="{00000000-0005-0000-0000-000008000000}"/>
    <cellStyle name="Standaard 5" xfId="7" xr:uid="{00000000-0005-0000-0000-000009000000}"/>
  </cellStyles>
  <dxfs count="10">
    <dxf>
      <font>
        <color rgb="FF30664E"/>
      </font>
    </dxf>
    <dxf>
      <font>
        <color rgb="FF426A54"/>
      </font>
      <fill>
        <patternFill>
          <bgColor rgb="FF426A54"/>
        </patternFill>
      </fill>
    </dxf>
    <dxf>
      <font>
        <color rgb="FF426A54"/>
      </font>
      <fill>
        <patternFill>
          <bgColor rgb="FF426A54"/>
        </patternFill>
      </fill>
    </dxf>
    <dxf>
      <font>
        <color rgb="FF426A54"/>
      </font>
      <fill>
        <patternFill>
          <bgColor rgb="FF426A54"/>
        </patternFill>
      </fill>
    </dxf>
    <dxf>
      <font>
        <color rgb="FF30664E"/>
      </font>
    </dxf>
    <dxf>
      <font>
        <color rgb="FF426A54"/>
      </font>
      <fill>
        <patternFill>
          <bgColor rgb="FF426A54"/>
        </patternFill>
      </fill>
    </dxf>
    <dxf>
      <font>
        <color rgb="FF30664E"/>
      </font>
    </dxf>
    <dxf>
      <font>
        <color rgb="FF426A54"/>
      </font>
      <fill>
        <patternFill>
          <bgColor rgb="FF426A54"/>
        </patternFill>
      </fill>
    </dxf>
    <dxf>
      <font>
        <color rgb="FF426A54"/>
      </font>
      <fill>
        <patternFill>
          <bgColor rgb="FF426A54"/>
        </patternFill>
      </fill>
    </dxf>
    <dxf>
      <font>
        <color rgb="FF426A54"/>
      </font>
      <fill>
        <patternFill patternType="solid">
          <bgColor rgb="FF426A54"/>
        </patternFill>
      </fill>
    </dxf>
  </dxfs>
  <tableStyles count="0" defaultTableStyle="TableStyleMedium9" defaultPivotStyle="PivotStyleMedium4"/>
  <colors>
    <mruColors>
      <color rgb="FFAFCDBD"/>
      <color rgb="FF426A54"/>
      <color rgb="FF30664E"/>
      <color rgb="FF47715A"/>
      <color rgb="FF30664A"/>
      <color rgb="FFFFFFFF"/>
      <color rgb="FF3A5C49"/>
      <color rgb="FFD9D9D9"/>
      <color rgb="FFB6DCCB"/>
      <color rgb="FFBEE0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6370910953204"/>
          <c:y val="5.5031097983626723E-2"/>
          <c:w val="0.76759055118110231"/>
          <c:h val="0.82079708877912316"/>
        </c:manualLayout>
      </c:layout>
      <c:barChart>
        <c:barDir val="col"/>
        <c:grouping val="clustered"/>
        <c:varyColors val="0"/>
        <c:ser>
          <c:idx val="0"/>
          <c:order val="0"/>
          <c:invertIfNegative val="0"/>
          <c:dPt>
            <c:idx val="0"/>
            <c:invertIfNegative val="0"/>
            <c:bubble3D val="0"/>
            <c:spPr>
              <a:solidFill>
                <a:srgbClr val="3A5C49"/>
              </a:solidFill>
            </c:spPr>
            <c:extLst>
              <c:ext xmlns:c16="http://schemas.microsoft.com/office/drawing/2014/chart" uri="{C3380CC4-5D6E-409C-BE32-E72D297353CC}">
                <c16:uniqueId val="{00000001-94DE-4F6E-8B45-12E118C93B32}"/>
              </c:ext>
            </c:extLst>
          </c:dPt>
          <c:dPt>
            <c:idx val="1"/>
            <c:invertIfNegative val="0"/>
            <c:bubble3D val="0"/>
            <c:spPr>
              <a:solidFill>
                <a:srgbClr val="69A382"/>
              </a:solidFill>
            </c:spPr>
            <c:extLst>
              <c:ext xmlns:c16="http://schemas.microsoft.com/office/drawing/2014/chart" uri="{C3380CC4-5D6E-409C-BE32-E72D297353CC}">
                <c16:uniqueId val="{00000003-94DE-4F6E-8B45-12E118C93B32}"/>
              </c:ext>
            </c:extLst>
          </c:dPt>
          <c:cat>
            <c:strRef>
              <c:f>Calculation_Steel!$C$35:$D$35</c:f>
              <c:strCache>
                <c:ptCount val="2"/>
                <c:pt idx="0">
                  <c:v>New</c:v>
                </c:pt>
                <c:pt idx="1">
                  <c:v>Reconditioned</c:v>
                </c:pt>
              </c:strCache>
            </c:strRef>
          </c:cat>
          <c:val>
            <c:numRef>
              <c:f>Calculation_Steel!$C$36:$D$36</c:f>
              <c:numCache>
                <c:formatCode>0.0</c:formatCode>
                <c:ptCount val="2"/>
                <c:pt idx="0">
                  <c:v>0</c:v>
                </c:pt>
                <c:pt idx="1">
                  <c:v>0</c:v>
                </c:pt>
              </c:numCache>
            </c:numRef>
          </c:val>
          <c:extLst>
            <c:ext xmlns:c16="http://schemas.microsoft.com/office/drawing/2014/chart" uri="{C3380CC4-5D6E-409C-BE32-E72D297353CC}">
              <c16:uniqueId val="{00000004-94DE-4F6E-8B45-12E118C93B32}"/>
            </c:ext>
          </c:extLst>
        </c:ser>
        <c:dLbls>
          <c:showLegendKey val="0"/>
          <c:showVal val="0"/>
          <c:showCatName val="0"/>
          <c:showSerName val="0"/>
          <c:showPercent val="0"/>
          <c:showBubbleSize val="0"/>
        </c:dLbls>
        <c:gapWidth val="150"/>
        <c:axId val="89366016"/>
        <c:axId val="54942464"/>
      </c:barChart>
      <c:catAx>
        <c:axId val="89366016"/>
        <c:scaling>
          <c:orientation val="minMax"/>
        </c:scaling>
        <c:delete val="0"/>
        <c:axPos val="b"/>
        <c:numFmt formatCode="General" sourceLinked="1"/>
        <c:majorTickMark val="out"/>
        <c:minorTickMark val="none"/>
        <c:tickLblPos val="nextTo"/>
        <c:txPr>
          <a:bodyPr/>
          <a:lstStyle/>
          <a:p>
            <a:pPr>
              <a:defRPr sz="1000"/>
            </a:pPr>
            <a:endParaRPr lang="en-US"/>
          </a:p>
        </c:txPr>
        <c:crossAx val="54942464"/>
        <c:crosses val="autoZero"/>
        <c:auto val="1"/>
        <c:lblAlgn val="ctr"/>
        <c:lblOffset val="100"/>
        <c:noMultiLvlLbl val="0"/>
      </c:catAx>
      <c:valAx>
        <c:axId val="54942464"/>
        <c:scaling>
          <c:orientation val="minMax"/>
          <c:min val="0"/>
        </c:scaling>
        <c:delete val="0"/>
        <c:axPos val="l"/>
        <c:majorGridlines/>
        <c:title>
          <c:tx>
            <c:rich>
              <a:bodyPr rot="-5400000" vert="horz"/>
              <a:lstStyle/>
              <a:p>
                <a:pPr>
                  <a:defRPr sz="900"/>
                </a:pPr>
                <a:r>
                  <a:rPr lang="en-US" sz="900"/>
                  <a:t>Carbon footprint (lb CO2)e</a:t>
                </a:r>
              </a:p>
            </c:rich>
          </c:tx>
          <c:layout>
            <c:manualLayout>
              <c:xMode val="edge"/>
              <c:yMode val="edge"/>
              <c:x val="3.5772357723577237E-2"/>
              <c:y val="0.20410354442078443"/>
            </c:manualLayout>
          </c:layout>
          <c:overlay val="0"/>
        </c:title>
        <c:numFmt formatCode="0" sourceLinked="0"/>
        <c:majorTickMark val="out"/>
        <c:minorTickMark val="none"/>
        <c:tickLblPos val="nextTo"/>
        <c:crossAx val="89366016"/>
        <c:crosses val="autoZero"/>
        <c:crossBetween val="between"/>
      </c:valAx>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6370910953204"/>
          <c:y val="5.5031097983626723E-2"/>
          <c:w val="0.76759055118110231"/>
          <c:h val="0.82079708877912316"/>
        </c:manualLayout>
      </c:layout>
      <c:barChart>
        <c:barDir val="col"/>
        <c:grouping val="clustered"/>
        <c:varyColors val="0"/>
        <c:ser>
          <c:idx val="0"/>
          <c:order val="0"/>
          <c:invertIfNegative val="0"/>
          <c:dPt>
            <c:idx val="0"/>
            <c:invertIfNegative val="0"/>
            <c:bubble3D val="0"/>
            <c:spPr>
              <a:solidFill>
                <a:srgbClr val="3A5C49"/>
              </a:solidFill>
            </c:spPr>
            <c:extLst>
              <c:ext xmlns:c16="http://schemas.microsoft.com/office/drawing/2014/chart" uri="{C3380CC4-5D6E-409C-BE32-E72D297353CC}">
                <c16:uniqueId val="{00000001-23DB-44D9-B229-10D53806F751}"/>
              </c:ext>
            </c:extLst>
          </c:dPt>
          <c:dPt>
            <c:idx val="1"/>
            <c:invertIfNegative val="0"/>
            <c:bubble3D val="0"/>
            <c:spPr>
              <a:solidFill>
                <a:srgbClr val="69A382"/>
              </a:solidFill>
            </c:spPr>
            <c:extLst>
              <c:ext xmlns:c16="http://schemas.microsoft.com/office/drawing/2014/chart" uri="{C3380CC4-5D6E-409C-BE32-E72D297353CC}">
                <c16:uniqueId val="{00000003-23DB-44D9-B229-10D53806F751}"/>
              </c:ext>
            </c:extLst>
          </c:dPt>
          <c:cat>
            <c:strRef>
              <c:f>Calculation_IBC!$C$36:$D$36</c:f>
              <c:strCache>
                <c:ptCount val="2"/>
                <c:pt idx="0">
                  <c:v>New</c:v>
                </c:pt>
                <c:pt idx="1">
                  <c:v>Reconditioned</c:v>
                </c:pt>
              </c:strCache>
            </c:strRef>
          </c:cat>
          <c:val>
            <c:numRef>
              <c:f>Calculation_IBC!$C$37:$D$37</c:f>
              <c:numCache>
                <c:formatCode>0.0</c:formatCode>
                <c:ptCount val="2"/>
                <c:pt idx="0">
                  <c:v>276.26861953156754</c:v>
                </c:pt>
                <c:pt idx="1">
                  <c:v>69.63402504433661</c:v>
                </c:pt>
              </c:numCache>
            </c:numRef>
          </c:val>
          <c:extLst>
            <c:ext xmlns:c16="http://schemas.microsoft.com/office/drawing/2014/chart" uri="{C3380CC4-5D6E-409C-BE32-E72D297353CC}">
              <c16:uniqueId val="{00000004-23DB-44D9-B229-10D53806F751}"/>
            </c:ext>
          </c:extLst>
        </c:ser>
        <c:dLbls>
          <c:showLegendKey val="0"/>
          <c:showVal val="0"/>
          <c:showCatName val="0"/>
          <c:showSerName val="0"/>
          <c:showPercent val="0"/>
          <c:showBubbleSize val="0"/>
        </c:dLbls>
        <c:gapWidth val="150"/>
        <c:axId val="89366016"/>
        <c:axId val="54942464"/>
      </c:barChart>
      <c:catAx>
        <c:axId val="89366016"/>
        <c:scaling>
          <c:orientation val="minMax"/>
        </c:scaling>
        <c:delete val="0"/>
        <c:axPos val="b"/>
        <c:numFmt formatCode="General" sourceLinked="1"/>
        <c:majorTickMark val="out"/>
        <c:minorTickMark val="none"/>
        <c:tickLblPos val="nextTo"/>
        <c:txPr>
          <a:bodyPr/>
          <a:lstStyle/>
          <a:p>
            <a:pPr>
              <a:defRPr sz="1000"/>
            </a:pPr>
            <a:endParaRPr lang="en-US"/>
          </a:p>
        </c:txPr>
        <c:crossAx val="54942464"/>
        <c:crosses val="autoZero"/>
        <c:auto val="1"/>
        <c:lblAlgn val="ctr"/>
        <c:lblOffset val="100"/>
        <c:noMultiLvlLbl val="0"/>
      </c:catAx>
      <c:valAx>
        <c:axId val="54942464"/>
        <c:scaling>
          <c:orientation val="minMax"/>
          <c:min val="0"/>
        </c:scaling>
        <c:delete val="0"/>
        <c:axPos val="l"/>
        <c:majorGridlines/>
        <c:title>
          <c:tx>
            <c:rich>
              <a:bodyPr rot="-5400000" vert="horz"/>
              <a:lstStyle/>
              <a:p>
                <a:pPr>
                  <a:defRPr sz="900"/>
                </a:pPr>
                <a:r>
                  <a:rPr lang="en-US" sz="900"/>
                  <a:t>Carbon footprint (lb CO2)e</a:t>
                </a:r>
              </a:p>
            </c:rich>
          </c:tx>
          <c:layout>
            <c:manualLayout>
              <c:xMode val="edge"/>
              <c:yMode val="edge"/>
              <c:x val="3.5772357723577237E-2"/>
              <c:y val="0.20410354442078443"/>
            </c:manualLayout>
          </c:layout>
          <c:overlay val="0"/>
        </c:title>
        <c:numFmt formatCode="0" sourceLinked="0"/>
        <c:majorTickMark val="out"/>
        <c:minorTickMark val="none"/>
        <c:tickLblPos val="nextTo"/>
        <c:crossAx val="89366016"/>
        <c:crosses val="autoZero"/>
        <c:crossBetween val="between"/>
      </c:valAx>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6370910953204"/>
          <c:y val="5.5031097983626723E-2"/>
          <c:w val="0.76759055118110231"/>
          <c:h val="0.82079708877912316"/>
        </c:manualLayout>
      </c:layout>
      <c:barChart>
        <c:barDir val="col"/>
        <c:grouping val="clustered"/>
        <c:varyColors val="0"/>
        <c:ser>
          <c:idx val="0"/>
          <c:order val="0"/>
          <c:invertIfNegative val="0"/>
          <c:dPt>
            <c:idx val="0"/>
            <c:invertIfNegative val="0"/>
            <c:bubble3D val="0"/>
            <c:spPr>
              <a:solidFill>
                <a:srgbClr val="3A5C49"/>
              </a:solidFill>
            </c:spPr>
            <c:extLst>
              <c:ext xmlns:c16="http://schemas.microsoft.com/office/drawing/2014/chart" uri="{C3380CC4-5D6E-409C-BE32-E72D297353CC}">
                <c16:uniqueId val="{00000001-D6D2-4270-B1A1-B0CFF2B4C7ED}"/>
              </c:ext>
            </c:extLst>
          </c:dPt>
          <c:dPt>
            <c:idx val="1"/>
            <c:invertIfNegative val="0"/>
            <c:bubble3D val="0"/>
            <c:spPr>
              <a:solidFill>
                <a:srgbClr val="69A382"/>
              </a:solidFill>
            </c:spPr>
            <c:extLst>
              <c:ext xmlns:c16="http://schemas.microsoft.com/office/drawing/2014/chart" uri="{C3380CC4-5D6E-409C-BE32-E72D297353CC}">
                <c16:uniqueId val="{00000003-D6D2-4270-B1A1-B0CFF2B4C7ED}"/>
              </c:ext>
            </c:extLst>
          </c:dPt>
          <c:cat>
            <c:strRef>
              <c:f>Calculation_Plastic!$C$33:$D$33</c:f>
              <c:strCache>
                <c:ptCount val="2"/>
                <c:pt idx="0">
                  <c:v>New</c:v>
                </c:pt>
                <c:pt idx="1">
                  <c:v>Reconditioned</c:v>
                </c:pt>
              </c:strCache>
            </c:strRef>
          </c:cat>
          <c:val>
            <c:numRef>
              <c:f>Calculation_Plastic!$C$34:$D$34</c:f>
              <c:numCache>
                <c:formatCode>0.0</c:formatCode>
                <c:ptCount val="2"/>
                <c:pt idx="0">
                  <c:v>62.041690691137511</c:v>
                </c:pt>
                <c:pt idx="1">
                  <c:v>50.805222722331067</c:v>
                </c:pt>
              </c:numCache>
            </c:numRef>
          </c:val>
          <c:extLst>
            <c:ext xmlns:c16="http://schemas.microsoft.com/office/drawing/2014/chart" uri="{C3380CC4-5D6E-409C-BE32-E72D297353CC}">
              <c16:uniqueId val="{00000004-D6D2-4270-B1A1-B0CFF2B4C7ED}"/>
            </c:ext>
          </c:extLst>
        </c:ser>
        <c:dLbls>
          <c:showLegendKey val="0"/>
          <c:showVal val="0"/>
          <c:showCatName val="0"/>
          <c:showSerName val="0"/>
          <c:showPercent val="0"/>
          <c:showBubbleSize val="0"/>
        </c:dLbls>
        <c:gapWidth val="150"/>
        <c:axId val="89366016"/>
        <c:axId val="54942464"/>
      </c:barChart>
      <c:catAx>
        <c:axId val="89366016"/>
        <c:scaling>
          <c:orientation val="minMax"/>
        </c:scaling>
        <c:delete val="0"/>
        <c:axPos val="b"/>
        <c:numFmt formatCode="General" sourceLinked="1"/>
        <c:majorTickMark val="out"/>
        <c:minorTickMark val="none"/>
        <c:tickLblPos val="nextTo"/>
        <c:txPr>
          <a:bodyPr/>
          <a:lstStyle/>
          <a:p>
            <a:pPr>
              <a:defRPr sz="1000"/>
            </a:pPr>
            <a:endParaRPr lang="en-US"/>
          </a:p>
        </c:txPr>
        <c:crossAx val="54942464"/>
        <c:crosses val="autoZero"/>
        <c:auto val="1"/>
        <c:lblAlgn val="ctr"/>
        <c:lblOffset val="100"/>
        <c:noMultiLvlLbl val="0"/>
      </c:catAx>
      <c:valAx>
        <c:axId val="54942464"/>
        <c:scaling>
          <c:orientation val="minMax"/>
          <c:min val="0"/>
        </c:scaling>
        <c:delete val="0"/>
        <c:axPos val="l"/>
        <c:majorGridlines/>
        <c:title>
          <c:tx>
            <c:rich>
              <a:bodyPr rot="-5400000" vert="horz"/>
              <a:lstStyle/>
              <a:p>
                <a:pPr>
                  <a:defRPr sz="900"/>
                </a:pPr>
                <a:r>
                  <a:rPr lang="en-US" sz="900"/>
                  <a:t>Carbon footprint (lb CO2)e</a:t>
                </a:r>
              </a:p>
            </c:rich>
          </c:tx>
          <c:layout>
            <c:manualLayout>
              <c:xMode val="edge"/>
              <c:yMode val="edge"/>
              <c:x val="3.5772357723577237E-2"/>
              <c:y val="0.20410354442078443"/>
            </c:manualLayout>
          </c:layout>
          <c:overlay val="0"/>
        </c:title>
        <c:numFmt formatCode="0" sourceLinked="0"/>
        <c:majorTickMark val="out"/>
        <c:minorTickMark val="none"/>
        <c:tickLblPos val="nextTo"/>
        <c:crossAx val="89366016"/>
        <c:crosses val="autoZero"/>
        <c:crossBetween val="between"/>
      </c:valAx>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hyperlink" Target="#About!A1"/><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hyperlink" Target="#instructions!A1"/><Relationship Id="rId4" Type="http://schemas.openxmlformats.org/officeDocument/2006/relationships/hyperlink" Target="#Input1!A1"/></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Start!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8" Type="http://schemas.openxmlformats.org/officeDocument/2006/relationships/image" Target="../media/image6.jpeg"/><Relationship Id="rId3" Type="http://schemas.openxmlformats.org/officeDocument/2006/relationships/hyperlink" Target="#Input2steel!A1"/><Relationship Id="rId7" Type="http://schemas.openxmlformats.org/officeDocument/2006/relationships/hyperlink" Target="#Input2IBC!A1"/><Relationship Id="rId2" Type="http://schemas.openxmlformats.org/officeDocument/2006/relationships/hyperlink" Target="#Start!A1"/><Relationship Id="rId1" Type="http://schemas.openxmlformats.org/officeDocument/2006/relationships/image" Target="../media/image3.jpeg"/><Relationship Id="rId6" Type="http://schemas.openxmlformats.org/officeDocument/2006/relationships/image" Target="../media/image5.jpeg"/><Relationship Id="rId5" Type="http://schemas.openxmlformats.org/officeDocument/2006/relationships/hyperlink" Target="#Input2Plastic!A1"/><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Input3Steel!A1"/><Relationship Id="rId1" Type="http://schemas.openxmlformats.org/officeDocument/2006/relationships/hyperlink" Target="#Input1!A1"/><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hyperlink" Target="#Output_Steel!A1"/><Relationship Id="rId2" Type="http://schemas.openxmlformats.org/officeDocument/2006/relationships/hyperlink" Target="#Input2steel!A1"/><Relationship Id="rId1" Type="http://schemas.openxmlformats.org/officeDocument/2006/relationships/image" Target="../media/image4.jpeg"/><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3.jpeg"/><Relationship Id="rId7" Type="http://schemas.openxmlformats.org/officeDocument/2006/relationships/image" Target="../media/image8.emf"/><Relationship Id="rId2" Type="http://schemas.openxmlformats.org/officeDocument/2006/relationships/image" Target="../media/image7.png"/><Relationship Id="rId1" Type="http://schemas.openxmlformats.org/officeDocument/2006/relationships/image" Target="../media/image1.png"/><Relationship Id="rId6" Type="http://schemas.openxmlformats.org/officeDocument/2006/relationships/hyperlink" Target="#Start!A1"/><Relationship Id="rId5" Type="http://schemas.openxmlformats.org/officeDocument/2006/relationships/chart" Target="../charts/chart1.xml"/><Relationship Id="rId4" Type="http://schemas.openxmlformats.org/officeDocument/2006/relationships/hyperlink" Target="#Input3Steel!A1"/></Relationships>
</file>

<file path=xl/drawings/_rels/drawing8.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Input3IBC!A1"/><Relationship Id="rId1" Type="http://schemas.openxmlformats.org/officeDocument/2006/relationships/hyperlink" Target="#Input1!A1"/><Relationship Id="rId4"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Output_IBC!A1"/><Relationship Id="rId1" Type="http://schemas.openxmlformats.org/officeDocument/2006/relationships/hyperlink" Target="#Input2IBC!A1"/><Relationship Id="rId4"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3.jpeg"/><Relationship Id="rId7" Type="http://schemas.openxmlformats.org/officeDocument/2006/relationships/image" Target="../media/image8.emf"/><Relationship Id="rId2" Type="http://schemas.openxmlformats.org/officeDocument/2006/relationships/image" Target="../media/image7.png"/><Relationship Id="rId1" Type="http://schemas.openxmlformats.org/officeDocument/2006/relationships/image" Target="../media/image1.png"/><Relationship Id="rId6" Type="http://schemas.openxmlformats.org/officeDocument/2006/relationships/hyperlink" Target="#Start!A1"/><Relationship Id="rId5" Type="http://schemas.openxmlformats.org/officeDocument/2006/relationships/chart" Target="../charts/chart2.xml"/><Relationship Id="rId4" Type="http://schemas.openxmlformats.org/officeDocument/2006/relationships/hyperlink" Target="#Input3IBC!A1"/></Relationships>
</file>

<file path=xl/drawings/_rels/drawing1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Input3Plastic!A1"/><Relationship Id="rId1" Type="http://schemas.openxmlformats.org/officeDocument/2006/relationships/hyperlink" Target="#Input1!A1"/><Relationship Id="rId4"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Output_Plastic!A1"/><Relationship Id="rId1" Type="http://schemas.openxmlformats.org/officeDocument/2006/relationships/hyperlink" Target="#Input2Plastic!A1"/><Relationship Id="rId4"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3.jpeg"/><Relationship Id="rId7" Type="http://schemas.openxmlformats.org/officeDocument/2006/relationships/image" Target="../media/image8.emf"/><Relationship Id="rId2" Type="http://schemas.openxmlformats.org/officeDocument/2006/relationships/image" Target="../media/image7.png"/><Relationship Id="rId1" Type="http://schemas.openxmlformats.org/officeDocument/2006/relationships/image" Target="../media/image1.png"/><Relationship Id="rId6" Type="http://schemas.openxmlformats.org/officeDocument/2006/relationships/hyperlink" Target="#Start!A1"/><Relationship Id="rId5" Type="http://schemas.openxmlformats.org/officeDocument/2006/relationships/chart" Target="../charts/chart3.xml"/><Relationship Id="rId4" Type="http://schemas.openxmlformats.org/officeDocument/2006/relationships/hyperlink" Target="#Input3Plastic!A1"/></Relationships>
</file>

<file path=xl/drawings/_rels/drawing1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0.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4</xdr:col>
      <xdr:colOff>2082801</xdr:colOff>
      <xdr:row>0</xdr:row>
      <xdr:rowOff>19050</xdr:rowOff>
    </xdr:from>
    <xdr:to>
      <xdr:col>5</xdr:col>
      <xdr:colOff>1</xdr:colOff>
      <xdr:row>3</xdr:row>
      <xdr:rowOff>9525</xdr:rowOff>
    </xdr:to>
    <xdr:sp macro="" textlink="">
      <xdr:nvSpPr>
        <xdr:cNvPr id="5" name="Rechthoek 4">
          <a:extLst>
            <a:ext uri="{FF2B5EF4-FFF2-40B4-BE49-F238E27FC236}">
              <a16:creationId xmlns:a16="http://schemas.microsoft.com/office/drawing/2014/main" id="{00000000-0008-0000-0000-000005000000}"/>
            </a:ext>
          </a:extLst>
        </xdr:cNvPr>
        <xdr:cNvSpPr/>
      </xdr:nvSpPr>
      <xdr:spPr>
        <a:xfrm>
          <a:off x="7712076" y="19050"/>
          <a:ext cx="3117850" cy="4524375"/>
        </a:xfrm>
        <a:prstGeom prst="rect">
          <a:avLst/>
        </a:prstGeom>
        <a:gradFill>
          <a:gsLst>
            <a:gs pos="2000">
              <a:srgbClr val="5A9D7C"/>
            </a:gs>
            <a:gs pos="100000">
              <a:schemeClr val="bg1"/>
            </a:gs>
          </a:gsLst>
        </a:gra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nl-NL"/>
        </a:p>
      </xdr:txBody>
    </xdr:sp>
    <xdr:clientData/>
  </xdr:twoCellAnchor>
  <xdr:twoCellAnchor editAs="oneCell">
    <xdr:from>
      <xdr:col>0</xdr:col>
      <xdr:colOff>0</xdr:colOff>
      <xdr:row>0</xdr:row>
      <xdr:rowOff>0</xdr:rowOff>
    </xdr:from>
    <xdr:to>
      <xdr:col>4</xdr:col>
      <xdr:colOff>2085975</xdr:colOff>
      <xdr:row>3</xdr:row>
      <xdr:rowOff>9525</xdr:rowOff>
    </xdr:to>
    <xdr:pic>
      <xdr:nvPicPr>
        <xdr:cNvPr id="3642410" name="Afbeelding 1">
          <a:extLst>
            <a:ext uri="{FF2B5EF4-FFF2-40B4-BE49-F238E27FC236}">
              <a16:creationId xmlns:a16="http://schemas.microsoft.com/office/drawing/2014/main" id="{00000000-0008-0000-0000-00002A943700}"/>
            </a:ext>
          </a:extLst>
        </xdr:cNvPr>
        <xdr:cNvPicPr>
          <a:picLocks noChangeAspect="1"/>
        </xdr:cNvPicPr>
      </xdr:nvPicPr>
      <xdr:blipFill rotWithShape="1">
        <a:blip xmlns:r="http://schemas.openxmlformats.org/officeDocument/2006/relationships" r:embed="rId1" cstate="print"/>
        <a:srcRect l="1721" t="13332" r="3264" b="16224"/>
        <a:stretch/>
      </xdr:blipFill>
      <xdr:spPr bwMode="auto">
        <a:xfrm>
          <a:off x="0" y="0"/>
          <a:ext cx="7715250" cy="4543425"/>
        </a:xfrm>
        <a:prstGeom prst="rect">
          <a:avLst/>
        </a:prstGeom>
        <a:noFill/>
        <a:ln w="9525">
          <a:noFill/>
          <a:miter lim="800000"/>
          <a:headEnd/>
          <a:tailEnd/>
        </a:ln>
      </xdr:spPr>
    </xdr:pic>
    <xdr:clientData/>
  </xdr:twoCellAnchor>
  <xdr:twoCellAnchor editAs="oneCell">
    <xdr:from>
      <xdr:col>4</xdr:col>
      <xdr:colOff>2162175</xdr:colOff>
      <xdr:row>0</xdr:row>
      <xdr:rowOff>209550</xdr:rowOff>
    </xdr:from>
    <xdr:to>
      <xdr:col>4</xdr:col>
      <xdr:colOff>5019675</xdr:colOff>
      <xdr:row>2</xdr:row>
      <xdr:rowOff>609600</xdr:rowOff>
    </xdr:to>
    <xdr:pic>
      <xdr:nvPicPr>
        <xdr:cNvPr id="3642411" name="Afbeelding 2">
          <a:extLst>
            <a:ext uri="{FF2B5EF4-FFF2-40B4-BE49-F238E27FC236}">
              <a16:creationId xmlns:a16="http://schemas.microsoft.com/office/drawing/2014/main" id="{00000000-0008-0000-0000-00002B9437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r="7692"/>
        <a:stretch>
          <a:fillRect/>
        </a:stretch>
      </xdr:blipFill>
      <xdr:spPr bwMode="auto">
        <a:xfrm>
          <a:off x="7791450" y="209550"/>
          <a:ext cx="2857500" cy="847725"/>
        </a:xfrm>
        <a:prstGeom prst="rect">
          <a:avLst/>
        </a:prstGeom>
        <a:noFill/>
        <a:ln w="9525">
          <a:noFill/>
          <a:miter lim="800000"/>
          <a:headEnd/>
          <a:tailEnd/>
        </a:ln>
      </xdr:spPr>
    </xdr:pic>
    <xdr:clientData/>
  </xdr:twoCellAnchor>
  <xdr:oneCellAnchor>
    <xdr:from>
      <xdr:col>4</xdr:col>
      <xdr:colOff>2388671</xdr:colOff>
      <xdr:row>2</xdr:row>
      <xdr:rowOff>1190624</xdr:rowOff>
    </xdr:from>
    <xdr:ext cx="2582334" cy="2869136"/>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8017946" y="1638299"/>
          <a:ext cx="2582334" cy="2869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lang="nl-NL" sz="1100" b="0" i="0" u="none" strike="noStrike" baseline="0">
              <a:solidFill>
                <a:schemeClr val="tx1"/>
              </a:solidFill>
              <a:latin typeface="+mn-lt"/>
              <a:ea typeface="+mn-ea"/>
              <a:cs typeface="+mn-cs"/>
            </a:rPr>
            <a:t>This lifecycle assessment application was created for the Reusable Industrial Packaging Association.  It provides in three-steps the environmental impact of industrial packaging solutions, expressed in carbon dioxide (CO</a:t>
          </a:r>
          <a:r>
            <a:rPr lang="nl-NL" sz="1100" b="0" i="0" u="none" strike="noStrike" baseline="-25000">
              <a:solidFill>
                <a:schemeClr val="tx1"/>
              </a:solidFill>
              <a:latin typeface="+mn-lt"/>
              <a:ea typeface="+mn-ea"/>
              <a:cs typeface="+mn-cs"/>
            </a:rPr>
            <a:t>2</a:t>
          </a:r>
          <a:r>
            <a:rPr lang="nl-NL" sz="1100" b="0" i="0" u="none" strike="noStrike" baseline="0">
              <a:solidFill>
                <a:schemeClr val="tx1"/>
              </a:solidFill>
              <a:latin typeface="+mn-lt"/>
              <a:ea typeface="+mn-ea"/>
              <a:cs typeface="+mn-cs"/>
            </a:rPr>
            <a:t>) equivalents.  Calculated impacts will enable users to select containers and understand the impact on the environment of such selections.  This calculator may not be used for any other purpose except those noted herein.</a:t>
          </a:r>
        </a:p>
        <a:p>
          <a:pPr algn="l"/>
          <a:br>
            <a:rPr lang="nl-NL" sz="1200" baseline="0"/>
          </a:br>
          <a:r>
            <a:rPr lang="nl-NL" sz="1200" baseline="0"/>
            <a:t>© 2015, EY The Netherlands                Version 1.4 - October 2015                </a:t>
          </a:r>
        </a:p>
      </xdr:txBody>
    </xdr:sp>
    <xdr:clientData/>
  </xdr:oneCellAnchor>
  <xdr:twoCellAnchor>
    <xdr:from>
      <xdr:col>0</xdr:col>
      <xdr:colOff>694765</xdr:colOff>
      <xdr:row>4</xdr:row>
      <xdr:rowOff>123265</xdr:rowOff>
    </xdr:from>
    <xdr:to>
      <xdr:col>1</xdr:col>
      <xdr:colOff>1226422</xdr:colOff>
      <xdr:row>7</xdr:row>
      <xdr:rowOff>144992</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694765" y="5390590"/>
          <a:ext cx="1627032" cy="507502"/>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About</a:t>
          </a:r>
        </a:p>
      </xdr:txBody>
    </xdr:sp>
    <xdr:clientData/>
  </xdr:twoCellAnchor>
  <xdr:twoCellAnchor>
    <xdr:from>
      <xdr:col>4</xdr:col>
      <xdr:colOff>2862542</xdr:colOff>
      <xdr:row>4</xdr:row>
      <xdr:rowOff>66115</xdr:rowOff>
    </xdr:from>
    <xdr:to>
      <xdr:col>4</xdr:col>
      <xdr:colOff>4489742</xdr:colOff>
      <xdr:row>7</xdr:row>
      <xdr:rowOff>92885</xdr:rowOff>
    </xdr:to>
    <xdr:sp macro="" textlink="">
      <xdr:nvSpPr>
        <xdr:cNvPr id="11" name="Rounded Rectangle 10">
          <a:hlinkClick xmlns:r="http://schemas.openxmlformats.org/officeDocument/2006/relationships" r:id="rId4"/>
          <a:extLst>
            <a:ext uri="{FF2B5EF4-FFF2-40B4-BE49-F238E27FC236}">
              <a16:creationId xmlns:a16="http://schemas.microsoft.com/office/drawing/2014/main" id="{00000000-0008-0000-0000-00000B000000}"/>
            </a:ext>
          </a:extLst>
        </xdr:cNvPr>
        <xdr:cNvSpPr/>
      </xdr:nvSpPr>
      <xdr:spPr>
        <a:xfrm>
          <a:off x="8491817" y="5333440"/>
          <a:ext cx="1627200" cy="512545"/>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Start</a:t>
          </a:r>
        </a:p>
      </xdr:txBody>
    </xdr:sp>
    <xdr:clientData/>
  </xdr:twoCellAnchor>
  <xdr:twoCellAnchor>
    <xdr:from>
      <xdr:col>3</xdr:col>
      <xdr:colOff>941295</xdr:colOff>
      <xdr:row>4</xdr:row>
      <xdr:rowOff>123265</xdr:rowOff>
    </xdr:from>
    <xdr:to>
      <xdr:col>4</xdr:col>
      <xdr:colOff>699745</xdr:colOff>
      <xdr:row>7</xdr:row>
      <xdr:rowOff>144992</xdr:rowOff>
    </xdr:to>
    <xdr:sp macro="" textlink="">
      <xdr:nvSpPr>
        <xdr:cNvPr id="12" name="Rounded Rectangle 11">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703670" y="5390590"/>
          <a:ext cx="1625350" cy="507502"/>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21</xdr:row>
      <xdr:rowOff>138953</xdr:rowOff>
    </xdr:from>
    <xdr:to>
      <xdr:col>3</xdr:col>
      <xdr:colOff>312582</xdr:colOff>
      <xdr:row>24</xdr:row>
      <xdr:rowOff>160680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571500" y="5406278"/>
          <a:ext cx="1627032" cy="507502"/>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Back</a:t>
          </a:r>
        </a:p>
      </xdr:txBody>
    </xdr:sp>
    <xdr:clientData/>
  </xdr:twoCellAnchor>
  <xdr:oneCellAnchor>
    <xdr:from>
      <xdr:col>13</xdr:col>
      <xdr:colOff>328873</xdr:colOff>
      <xdr:row>2</xdr:row>
      <xdr:rowOff>366176</xdr:rowOff>
    </xdr:from>
    <xdr:ext cx="1783886" cy="26456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910898" y="747176"/>
          <a:ext cx="17838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nl-NL" sz="1100">
              <a:solidFill>
                <a:schemeClr val="bg1">
                  <a:lumMod val="85000"/>
                </a:schemeClr>
              </a:solidFill>
            </a:rPr>
            <a:t>Green  Packaging Calculator</a:t>
          </a:r>
        </a:p>
      </xdr:txBody>
    </xdr:sp>
    <xdr:clientData/>
  </xdr:oneCellAnchor>
  <xdr:twoCellAnchor editAs="oneCell">
    <xdr:from>
      <xdr:col>13</xdr:col>
      <xdr:colOff>209550</xdr:colOff>
      <xdr:row>1</xdr:row>
      <xdr:rowOff>28575</xdr:rowOff>
    </xdr:from>
    <xdr:to>
      <xdr:col>15</xdr:col>
      <xdr:colOff>467741</xdr:colOff>
      <xdr:row>2</xdr:row>
      <xdr:rowOff>381001</xdr:rowOff>
    </xdr:to>
    <xdr:pic>
      <xdr:nvPicPr>
        <xdr:cNvPr id="7" name="Picture 4">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791575" y="161925"/>
          <a:ext cx="1982216" cy="60007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21</xdr:row>
      <xdr:rowOff>138953</xdr:rowOff>
    </xdr:from>
    <xdr:to>
      <xdr:col>3</xdr:col>
      <xdr:colOff>312582</xdr:colOff>
      <xdr:row>24</xdr:row>
      <xdr:rowOff>160680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71500" y="5406278"/>
          <a:ext cx="1627032" cy="507502"/>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Back</a:t>
          </a:r>
        </a:p>
      </xdr:txBody>
    </xdr:sp>
    <xdr:clientData/>
  </xdr:twoCellAnchor>
  <xdr:twoCellAnchor editAs="oneCell">
    <xdr:from>
      <xdr:col>13</xdr:col>
      <xdr:colOff>581025</xdr:colOff>
      <xdr:row>1</xdr:row>
      <xdr:rowOff>133350</xdr:rowOff>
    </xdr:from>
    <xdr:to>
      <xdr:col>15</xdr:col>
      <xdr:colOff>839216</xdr:colOff>
      <xdr:row>2</xdr:row>
      <xdr:rowOff>485776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9163050" y="266700"/>
          <a:ext cx="1982216" cy="600076"/>
        </a:xfrm>
        <a:prstGeom prst="rect">
          <a:avLst/>
        </a:prstGeom>
        <a:noFill/>
        <a:ln w="9525">
          <a:noFill/>
          <a:miter lim="800000"/>
          <a:headEnd/>
          <a:tailEnd/>
        </a:ln>
      </xdr:spPr>
    </xdr:pic>
    <xdr:clientData/>
  </xdr:twoCellAnchor>
  <xdr:oneCellAnchor>
    <xdr:from>
      <xdr:col>14</xdr:col>
      <xdr:colOff>71698</xdr:colOff>
      <xdr:row>2</xdr:row>
      <xdr:rowOff>470951</xdr:rowOff>
    </xdr:from>
    <xdr:ext cx="1783886"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9282373" y="851951"/>
          <a:ext cx="17838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nl-NL" sz="1100">
              <a:solidFill>
                <a:schemeClr val="bg1">
                  <a:lumMod val="85000"/>
                </a:schemeClr>
              </a:solidFill>
            </a:rPr>
            <a:t>Green  Packaging Calculator</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26</xdr:col>
      <xdr:colOff>136070</xdr:colOff>
      <xdr:row>1</xdr:row>
      <xdr:rowOff>71437</xdr:rowOff>
    </xdr:from>
    <xdr:to>
      <xdr:col>29</xdr:col>
      <xdr:colOff>601958</xdr:colOff>
      <xdr:row>27</xdr:row>
      <xdr:rowOff>57831</xdr:rowOff>
    </xdr:to>
    <xdr:sp macro="" textlink="">
      <xdr:nvSpPr>
        <xdr:cNvPr id="10" name="Rechthoek 4">
          <a:extLst>
            <a:ext uri="{FF2B5EF4-FFF2-40B4-BE49-F238E27FC236}">
              <a16:creationId xmlns:a16="http://schemas.microsoft.com/office/drawing/2014/main" id="{00000000-0008-0000-0300-00000A000000}"/>
            </a:ext>
          </a:extLst>
        </xdr:cNvPr>
        <xdr:cNvSpPr/>
      </xdr:nvSpPr>
      <xdr:spPr>
        <a:xfrm>
          <a:off x="19852820" y="1809750"/>
          <a:ext cx="2966201" cy="5868081"/>
        </a:xfrm>
        <a:prstGeom prst="rect">
          <a:avLst/>
        </a:prstGeom>
        <a:gradFill>
          <a:gsLst>
            <a:gs pos="2000">
              <a:srgbClr val="5A9D7C"/>
            </a:gs>
            <a:gs pos="100000">
              <a:schemeClr val="bg1"/>
            </a:gs>
          </a:gsLst>
        </a:gra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nl-NL"/>
        </a:p>
      </xdr:txBody>
    </xdr:sp>
    <xdr:clientData/>
  </xdr:twoCellAnchor>
  <xdr:twoCellAnchor editAs="oneCell">
    <xdr:from>
      <xdr:col>12</xdr:col>
      <xdr:colOff>638175</xdr:colOff>
      <xdr:row>0</xdr:row>
      <xdr:rowOff>114301</xdr:rowOff>
    </xdr:from>
    <xdr:to>
      <xdr:col>14</xdr:col>
      <xdr:colOff>467741</xdr:colOff>
      <xdr:row>2</xdr:row>
      <xdr:rowOff>333377</xdr:rowOff>
    </xdr:to>
    <xdr:pic>
      <xdr:nvPicPr>
        <xdr:cNvPr id="3643425" name="Picture 4">
          <a:extLst>
            <a:ext uri="{FF2B5EF4-FFF2-40B4-BE49-F238E27FC236}">
              <a16:creationId xmlns:a16="http://schemas.microsoft.com/office/drawing/2014/main" id="{00000000-0008-0000-0300-0000219837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181975" y="114301"/>
          <a:ext cx="1982216" cy="600076"/>
        </a:xfrm>
        <a:prstGeom prst="rect">
          <a:avLst/>
        </a:prstGeom>
        <a:noFill/>
        <a:ln w="9525">
          <a:noFill/>
          <a:miter lim="800000"/>
          <a:headEnd/>
          <a:tailEnd/>
        </a:ln>
      </xdr:spPr>
    </xdr:pic>
    <xdr:clientData/>
  </xdr:twoCellAnchor>
  <xdr:oneCellAnchor>
    <xdr:from>
      <xdr:col>12</xdr:col>
      <xdr:colOff>757498</xdr:colOff>
      <xdr:row>2</xdr:row>
      <xdr:rowOff>318552</xdr:rowOff>
    </xdr:from>
    <xdr:ext cx="1783886"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8301298" y="699552"/>
          <a:ext cx="17838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nl-NL" sz="1100">
              <a:solidFill>
                <a:schemeClr val="bg1">
                  <a:lumMod val="85000"/>
                </a:schemeClr>
              </a:solidFill>
            </a:rPr>
            <a:t>Green  Packaging Calculator</a:t>
          </a:r>
        </a:p>
      </xdr:txBody>
    </xdr:sp>
    <xdr:clientData/>
  </xdr:oneCellAnchor>
  <xdr:twoCellAnchor>
    <xdr:from>
      <xdr:col>1</xdr:col>
      <xdr:colOff>9525</xdr:colOff>
      <xdr:row>28</xdr:row>
      <xdr:rowOff>15128</xdr:rowOff>
    </xdr:from>
    <xdr:to>
      <xdr:col>3</xdr:col>
      <xdr:colOff>379257</xdr:colOff>
      <xdr:row>31</xdr:row>
      <xdr:rowOff>36855</xdr:rowOff>
    </xdr:to>
    <xdr:sp macro="[0]!Start" textlink="">
      <xdr:nvSpPr>
        <xdr:cNvPr id="12" name="Rounded Rectangle 11">
          <a:hlinkClick xmlns:r="http://schemas.openxmlformats.org/officeDocument/2006/relationships" r:id="rId2"/>
          <a:extLst>
            <a:ext uri="{FF2B5EF4-FFF2-40B4-BE49-F238E27FC236}">
              <a16:creationId xmlns:a16="http://schemas.microsoft.com/office/drawing/2014/main" id="{00000000-0008-0000-0300-00000C000000}"/>
            </a:ext>
          </a:extLst>
        </xdr:cNvPr>
        <xdr:cNvSpPr/>
      </xdr:nvSpPr>
      <xdr:spPr>
        <a:xfrm>
          <a:off x="638175" y="5434853"/>
          <a:ext cx="1627032" cy="507502"/>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Back</a:t>
          </a:r>
        </a:p>
      </xdr:txBody>
    </xdr:sp>
    <xdr:clientData/>
  </xdr:twoCellAnchor>
  <xdr:twoCellAnchor editAs="oneCell">
    <xdr:from>
      <xdr:col>0</xdr:col>
      <xdr:colOff>319256</xdr:colOff>
      <xdr:row>8</xdr:row>
      <xdr:rowOff>36423</xdr:rowOff>
    </xdr:from>
    <xdr:to>
      <xdr:col>4</xdr:col>
      <xdr:colOff>570772</xdr:colOff>
      <xdr:row>24</xdr:row>
      <xdr:rowOff>95250</xdr:rowOff>
    </xdr:to>
    <xdr:pic macro="[0]!ButtonSteelDrum">
      <xdr:nvPicPr>
        <xdr:cNvPr id="3" name="Picture 2">
          <a:hlinkClick xmlns:r="http://schemas.openxmlformats.org/officeDocument/2006/relationships" r:id="rId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cstate="print">
          <a:clrChange>
            <a:clrFrom>
              <a:srgbClr val="30664E"/>
            </a:clrFrom>
            <a:clrTo>
              <a:srgbClr val="30664E">
                <a:alpha val="0"/>
              </a:srgbClr>
            </a:clrTo>
          </a:clrChange>
          <a:extLst>
            <a:ext uri="{28A0092B-C50C-407E-A947-70E740481C1C}">
              <a14:useLocalDpi xmlns:a14="http://schemas.microsoft.com/office/drawing/2010/main" val="0"/>
            </a:ext>
          </a:extLst>
        </a:blip>
        <a:stretch>
          <a:fillRect/>
        </a:stretch>
      </xdr:blipFill>
      <xdr:spPr>
        <a:xfrm>
          <a:off x="319256" y="1989048"/>
          <a:ext cx="2766116" cy="2754402"/>
        </a:xfrm>
        <a:prstGeom prst="rect">
          <a:avLst/>
        </a:prstGeom>
      </xdr:spPr>
    </xdr:pic>
    <xdr:clientData/>
  </xdr:twoCellAnchor>
  <xdr:twoCellAnchor editAs="oneCell">
    <xdr:from>
      <xdr:col>12</xdr:col>
      <xdr:colOff>229605</xdr:colOff>
      <xdr:row>8</xdr:row>
      <xdr:rowOff>36825</xdr:rowOff>
    </xdr:from>
    <xdr:to>
      <xdr:col>14</xdr:col>
      <xdr:colOff>847796</xdr:colOff>
      <xdr:row>24</xdr:row>
      <xdr:rowOff>95250</xdr:rowOff>
    </xdr:to>
    <xdr:pic macro="[0]!Invoerscherm2Plastic">
      <xdr:nvPicPr>
        <xdr:cNvPr id="5" name="Picture 4">
          <a:hlinkClick xmlns:r="http://schemas.openxmlformats.org/officeDocument/2006/relationships" r:id="rId5"/>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6" cstate="print">
          <a:clrChange>
            <a:clrFrom>
              <a:srgbClr val="30664E"/>
            </a:clrFrom>
            <a:clrTo>
              <a:srgbClr val="30664E">
                <a:alpha val="0"/>
              </a:srgbClr>
            </a:clrTo>
          </a:clrChange>
          <a:extLst>
            <a:ext uri="{28A0092B-C50C-407E-A947-70E740481C1C}">
              <a14:useLocalDpi xmlns:a14="http://schemas.microsoft.com/office/drawing/2010/main" val="0"/>
            </a:ext>
          </a:extLst>
        </a:blip>
        <a:stretch>
          <a:fillRect/>
        </a:stretch>
      </xdr:blipFill>
      <xdr:spPr>
        <a:xfrm>
          <a:off x="7773405" y="1989450"/>
          <a:ext cx="2770841" cy="2754000"/>
        </a:xfrm>
        <a:prstGeom prst="rect">
          <a:avLst/>
        </a:prstGeom>
      </xdr:spPr>
    </xdr:pic>
    <xdr:clientData/>
  </xdr:twoCellAnchor>
  <xdr:twoCellAnchor editAs="oneCell">
    <xdr:from>
      <xdr:col>6</xdr:col>
      <xdr:colOff>261702</xdr:colOff>
      <xdr:row>8</xdr:row>
      <xdr:rowOff>36825</xdr:rowOff>
    </xdr:from>
    <xdr:to>
      <xdr:col>10</xdr:col>
      <xdr:colOff>538675</xdr:colOff>
      <xdr:row>24</xdr:row>
      <xdr:rowOff>95250</xdr:rowOff>
    </xdr:to>
    <xdr:pic macro="[0]!Invoerscherm2IBC">
      <xdr:nvPicPr>
        <xdr:cNvPr id="17" name="Picture 16">
          <a:hlinkClick xmlns:r="http://schemas.openxmlformats.org/officeDocument/2006/relationships" r:id="rId7"/>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8" cstate="print">
          <a:clrChange>
            <a:clrFrom>
              <a:srgbClr val="30664E"/>
            </a:clrFrom>
            <a:clrTo>
              <a:srgbClr val="30664E">
                <a:alpha val="0"/>
              </a:srgbClr>
            </a:clrTo>
          </a:clrChange>
          <a:extLst>
            <a:ext uri="{28A0092B-C50C-407E-A947-70E740481C1C}">
              <a14:useLocalDpi xmlns:a14="http://schemas.microsoft.com/office/drawing/2010/main" val="0"/>
            </a:ext>
          </a:extLst>
        </a:blip>
        <a:stretch>
          <a:fillRect/>
        </a:stretch>
      </xdr:blipFill>
      <xdr:spPr>
        <a:xfrm>
          <a:off x="4033602" y="1989450"/>
          <a:ext cx="2791573" cy="2754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619125</xdr:colOff>
      <xdr:row>21</xdr:row>
      <xdr:rowOff>28014</xdr:rowOff>
    </xdr:from>
    <xdr:to>
      <xdr:col>3</xdr:col>
      <xdr:colOff>360207</xdr:colOff>
      <xdr:row>24</xdr:row>
      <xdr:rowOff>49741</xdr:rowOff>
    </xdr:to>
    <xdr:sp macro="[0]!Invoerscherm1" textlink="">
      <xdr:nvSpPr>
        <xdr:cNvPr id="10" name="Rounded Rectangle 9">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619125" y="5447739"/>
          <a:ext cx="1627032" cy="507502"/>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Back</a:t>
          </a:r>
        </a:p>
      </xdr:txBody>
    </xdr:sp>
    <xdr:clientData/>
  </xdr:twoCellAnchor>
  <xdr:twoCellAnchor>
    <xdr:from>
      <xdr:col>14</xdr:col>
      <xdr:colOff>53227</xdr:colOff>
      <xdr:row>21</xdr:row>
      <xdr:rowOff>22971</xdr:rowOff>
    </xdr:from>
    <xdr:to>
      <xdr:col>15</xdr:col>
      <xdr:colOff>1057212</xdr:colOff>
      <xdr:row>24</xdr:row>
      <xdr:rowOff>49741</xdr:rowOff>
    </xdr:to>
    <xdr:sp macro="[0]!Invoerscherm3"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400-00000B000000}"/>
            </a:ext>
          </a:extLst>
        </xdr:cNvPr>
        <xdr:cNvSpPr/>
      </xdr:nvSpPr>
      <xdr:spPr>
        <a:xfrm>
          <a:off x="8635252" y="5442696"/>
          <a:ext cx="1632635" cy="512545"/>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Continue</a:t>
          </a:r>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7</xdr:row>
          <xdr:rowOff>83820</xdr:rowOff>
        </xdr:from>
        <xdr:to>
          <xdr:col>6</xdr:col>
          <xdr:colOff>0</xdr:colOff>
          <xdr:row>12</xdr:row>
          <xdr:rowOff>22860</xdr:rowOff>
        </xdr:to>
        <xdr:sp macro="" textlink="">
          <xdr:nvSpPr>
            <xdr:cNvPr id="3639388" name="Group Box 92" hidden="1">
              <a:extLst>
                <a:ext uri="{63B3BB69-23CF-44E3-9099-C40C66FF867C}">
                  <a14:compatExt spid="_x0000_s3639388"/>
                </a:ext>
                <a:ext uri="{FF2B5EF4-FFF2-40B4-BE49-F238E27FC236}">
                  <a16:creationId xmlns:a16="http://schemas.microsoft.com/office/drawing/2014/main" id="{00000000-0008-0000-0400-00005C883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xdr:row>
          <xdr:rowOff>121920</xdr:rowOff>
        </xdr:from>
        <xdr:to>
          <xdr:col>6</xdr:col>
          <xdr:colOff>0</xdr:colOff>
          <xdr:row>17</xdr:row>
          <xdr:rowOff>182880</xdr:rowOff>
        </xdr:to>
        <xdr:sp macro="" textlink="">
          <xdr:nvSpPr>
            <xdr:cNvPr id="3639389" name="Group Box 93" hidden="1">
              <a:extLst>
                <a:ext uri="{63B3BB69-23CF-44E3-9099-C40C66FF867C}">
                  <a14:compatExt spid="_x0000_s3639389"/>
                </a:ext>
                <a:ext uri="{FF2B5EF4-FFF2-40B4-BE49-F238E27FC236}">
                  <a16:creationId xmlns:a16="http://schemas.microsoft.com/office/drawing/2014/main" id="{00000000-0008-0000-0400-00005D883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7</xdr:row>
          <xdr:rowOff>152400</xdr:rowOff>
        </xdr:from>
        <xdr:to>
          <xdr:col>11</xdr:col>
          <xdr:colOff>83820</xdr:colOff>
          <xdr:row>16</xdr:row>
          <xdr:rowOff>7620</xdr:rowOff>
        </xdr:to>
        <xdr:sp macro="" textlink="">
          <xdr:nvSpPr>
            <xdr:cNvPr id="3639421" name="Group Box 125" hidden="1">
              <a:extLst>
                <a:ext uri="{63B3BB69-23CF-44E3-9099-C40C66FF867C}">
                  <a14:compatExt spid="_x0000_s3639421"/>
                </a:ext>
                <a:ext uri="{FF2B5EF4-FFF2-40B4-BE49-F238E27FC236}">
                  <a16:creationId xmlns:a16="http://schemas.microsoft.com/office/drawing/2014/main" id="{00000000-0008-0000-0400-00007D883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Group Box 125</a:t>
              </a:r>
            </a:p>
          </xdr:txBody>
        </xdr:sp>
        <xdr:clientData/>
      </xdr:twoCellAnchor>
    </mc:Choice>
    <mc:Fallback/>
  </mc:AlternateContent>
  <xdr:twoCellAnchor editAs="oneCell">
    <xdr:from>
      <xdr:col>0</xdr:col>
      <xdr:colOff>323850</xdr:colOff>
      <xdr:row>7</xdr:row>
      <xdr:rowOff>28575</xdr:rowOff>
    </xdr:from>
    <xdr:to>
      <xdr:col>4</xdr:col>
      <xdr:colOff>574962</xdr:colOff>
      <xdr:row>18</xdr:row>
      <xdr:rowOff>220350</xdr:rowOff>
    </xdr:to>
    <xdr:pic>
      <xdr:nvPicPr>
        <xdr:cNvPr id="16" name="Picture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3" cstate="print">
          <a:clrChange>
            <a:clrFrom>
              <a:srgbClr val="30664E"/>
            </a:clrFrom>
            <a:clrTo>
              <a:srgbClr val="30664E">
                <a:alpha val="0"/>
              </a:srgbClr>
            </a:clrTo>
          </a:clrChange>
          <a:extLst>
            <a:ext uri="{28A0092B-C50C-407E-A947-70E740481C1C}">
              <a14:useLocalDpi xmlns:a14="http://schemas.microsoft.com/office/drawing/2010/main" val="0"/>
            </a:ext>
          </a:extLst>
        </a:blip>
        <a:stretch>
          <a:fillRect/>
        </a:stretch>
      </xdr:blipFill>
      <xdr:spPr>
        <a:xfrm>
          <a:off x="323850" y="1971675"/>
          <a:ext cx="2765712" cy="2754000"/>
        </a:xfrm>
        <a:prstGeom prst="rect">
          <a:avLst/>
        </a:prstGeom>
      </xdr:spPr>
    </xdr:pic>
    <xdr:clientData/>
  </xdr:twoCellAnchor>
  <xdr:twoCellAnchor editAs="oneCell">
    <xdr:from>
      <xdr:col>14</xdr:col>
      <xdr:colOff>114300</xdr:colOff>
      <xdr:row>1</xdr:row>
      <xdr:rowOff>142875</xdr:rowOff>
    </xdr:from>
    <xdr:to>
      <xdr:col>15</xdr:col>
      <xdr:colOff>1467866</xdr:colOff>
      <xdr:row>2</xdr:row>
      <xdr:rowOff>495301</xdr:rowOff>
    </xdr:to>
    <xdr:pic>
      <xdr:nvPicPr>
        <xdr:cNvPr id="15" name="Picture 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8696325" y="276225"/>
          <a:ext cx="1982216" cy="600076"/>
        </a:xfrm>
        <a:prstGeom prst="rect">
          <a:avLst/>
        </a:prstGeom>
        <a:noFill/>
        <a:ln w="9525">
          <a:noFill/>
          <a:miter lim="800000"/>
          <a:headEnd/>
          <a:tailEnd/>
        </a:ln>
      </xdr:spPr>
    </xdr:pic>
    <xdr:clientData/>
  </xdr:twoCellAnchor>
  <xdr:oneCellAnchor>
    <xdr:from>
      <xdr:col>14</xdr:col>
      <xdr:colOff>233623</xdr:colOff>
      <xdr:row>2</xdr:row>
      <xdr:rowOff>480476</xdr:rowOff>
    </xdr:from>
    <xdr:ext cx="1783886" cy="264560"/>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8815648" y="861476"/>
          <a:ext cx="17838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nl-NL" sz="1100">
              <a:solidFill>
                <a:schemeClr val="bg1">
                  <a:lumMod val="85000"/>
                </a:schemeClr>
              </a:solidFill>
            </a:rPr>
            <a:t>Green  Packaging Calculator</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247650</xdr:colOff>
      <xdr:row>7</xdr:row>
      <xdr:rowOff>47625</xdr:rowOff>
    </xdr:from>
    <xdr:to>
      <xdr:col>4</xdr:col>
      <xdr:colOff>498762</xdr:colOff>
      <xdr:row>18</xdr:row>
      <xdr:rowOff>210825</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clrChange>
            <a:clrFrom>
              <a:srgbClr val="30664E"/>
            </a:clrFrom>
            <a:clrTo>
              <a:srgbClr val="30664E">
                <a:alpha val="0"/>
              </a:srgbClr>
            </a:clrTo>
          </a:clrChange>
          <a:extLst>
            <a:ext uri="{28A0092B-C50C-407E-A947-70E740481C1C}">
              <a14:useLocalDpi xmlns:a14="http://schemas.microsoft.com/office/drawing/2010/main" val="0"/>
            </a:ext>
          </a:extLst>
        </a:blip>
        <a:stretch>
          <a:fillRect/>
        </a:stretch>
      </xdr:blipFill>
      <xdr:spPr>
        <a:xfrm>
          <a:off x="247650" y="1990725"/>
          <a:ext cx="2765712" cy="2754000"/>
        </a:xfrm>
        <a:prstGeom prst="rect">
          <a:avLst/>
        </a:prstGeom>
      </xdr:spPr>
    </xdr:pic>
    <xdr:clientData/>
  </xdr:twoCellAnchor>
  <xdr:twoCellAnchor>
    <xdr:from>
      <xdr:col>1</xdr:col>
      <xdr:colOff>0</xdr:colOff>
      <xdr:row>22</xdr:row>
      <xdr:rowOff>123544</xdr:rowOff>
    </xdr:from>
    <xdr:to>
      <xdr:col>3</xdr:col>
      <xdr:colOff>369732</xdr:colOff>
      <xdr:row>25</xdr:row>
      <xdr:rowOff>145271</xdr:rowOff>
    </xdr:to>
    <xdr:sp macro="[0]!BackInvoerscherm3" textlink="">
      <xdr:nvSpPr>
        <xdr:cNvPr id="2" name="Rounded Rectangle 8">
          <a:hlinkClick xmlns:r="http://schemas.openxmlformats.org/officeDocument/2006/relationships" r:id="rId2"/>
          <a:extLst>
            <a:ext uri="{FF2B5EF4-FFF2-40B4-BE49-F238E27FC236}">
              <a16:creationId xmlns:a16="http://schemas.microsoft.com/office/drawing/2014/main" id="{00000000-0008-0000-0500-000002000000}"/>
            </a:ext>
          </a:extLst>
        </xdr:cNvPr>
        <xdr:cNvSpPr/>
      </xdr:nvSpPr>
      <xdr:spPr>
        <a:xfrm>
          <a:off x="628650" y="5428969"/>
          <a:ext cx="1627032" cy="507502"/>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Back</a:t>
          </a:r>
        </a:p>
      </xdr:txBody>
    </xdr:sp>
    <xdr:clientData/>
  </xdr:twoCellAnchor>
  <xdr:twoCellAnchor>
    <xdr:from>
      <xdr:col>13</xdr:col>
      <xdr:colOff>62752</xdr:colOff>
      <xdr:row>22</xdr:row>
      <xdr:rowOff>121023</xdr:rowOff>
    </xdr:from>
    <xdr:to>
      <xdr:col>14</xdr:col>
      <xdr:colOff>1066737</xdr:colOff>
      <xdr:row>25</xdr:row>
      <xdr:rowOff>147793</xdr:rowOff>
    </xdr:to>
    <xdr:sp macro="[0]!Finish" textlink="">
      <xdr:nvSpPr>
        <xdr:cNvPr id="3" name="Rounded Rectangle 9">
          <a:hlinkClick xmlns:r="http://schemas.openxmlformats.org/officeDocument/2006/relationships" r:id="rId3"/>
          <a:extLst>
            <a:ext uri="{FF2B5EF4-FFF2-40B4-BE49-F238E27FC236}">
              <a16:creationId xmlns:a16="http://schemas.microsoft.com/office/drawing/2014/main" id="{00000000-0008-0000-0500-000003000000}"/>
            </a:ext>
          </a:extLst>
        </xdr:cNvPr>
        <xdr:cNvSpPr/>
      </xdr:nvSpPr>
      <xdr:spPr>
        <a:xfrm>
          <a:off x="8644777" y="5426448"/>
          <a:ext cx="1632635" cy="512545"/>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Finish</a:t>
          </a:r>
        </a:p>
      </xdr:txBody>
    </xdr:sp>
    <xdr:clientData/>
  </xdr:twoCellAnchor>
  <xdr:twoCellAnchor editAs="oneCell">
    <xdr:from>
      <xdr:col>13</xdr:col>
      <xdr:colOff>390525</xdr:colOff>
      <xdr:row>1</xdr:row>
      <xdr:rowOff>142875</xdr:rowOff>
    </xdr:from>
    <xdr:to>
      <xdr:col>15</xdr:col>
      <xdr:colOff>648716</xdr:colOff>
      <xdr:row>2</xdr:row>
      <xdr:rowOff>495301</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8972550" y="276225"/>
          <a:ext cx="1982216" cy="600076"/>
        </a:xfrm>
        <a:prstGeom prst="rect">
          <a:avLst/>
        </a:prstGeom>
        <a:noFill/>
        <a:ln w="9525">
          <a:noFill/>
          <a:miter lim="800000"/>
          <a:headEnd/>
          <a:tailEnd/>
        </a:ln>
      </xdr:spPr>
    </xdr:pic>
    <xdr:clientData/>
  </xdr:twoCellAnchor>
  <xdr:oneCellAnchor>
    <xdr:from>
      <xdr:col>13</xdr:col>
      <xdr:colOff>509848</xdr:colOff>
      <xdr:row>2</xdr:row>
      <xdr:rowOff>480476</xdr:rowOff>
    </xdr:from>
    <xdr:ext cx="1783886" cy="264560"/>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9091873" y="861476"/>
          <a:ext cx="17838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nl-NL" sz="1100">
              <a:solidFill>
                <a:schemeClr val="bg1">
                  <a:lumMod val="85000"/>
                </a:schemeClr>
              </a:solidFill>
            </a:rPr>
            <a:t>Green  Packaging Calculator</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47624</xdr:colOff>
      <xdr:row>19</xdr:row>
      <xdr:rowOff>275166</xdr:rowOff>
    </xdr:from>
    <xdr:to>
      <xdr:col>14</xdr:col>
      <xdr:colOff>76200</xdr:colOff>
      <xdr:row>34</xdr:row>
      <xdr:rowOff>66675</xdr:rowOff>
    </xdr:to>
    <xdr:sp macro="" textlink="">
      <xdr:nvSpPr>
        <xdr:cNvPr id="2" name="Rechthoek 10">
          <a:extLst>
            <a:ext uri="{FF2B5EF4-FFF2-40B4-BE49-F238E27FC236}">
              <a16:creationId xmlns:a16="http://schemas.microsoft.com/office/drawing/2014/main" id="{00000000-0008-0000-0600-000002000000}"/>
            </a:ext>
          </a:extLst>
        </xdr:cNvPr>
        <xdr:cNvSpPr/>
      </xdr:nvSpPr>
      <xdr:spPr>
        <a:xfrm>
          <a:off x="390524" y="6504516"/>
          <a:ext cx="6677026" cy="3030009"/>
        </a:xfrm>
        <a:prstGeom prst="rect">
          <a:avLst/>
        </a:prstGeom>
        <a:noFill/>
        <a:ln w="12700">
          <a:solidFill>
            <a:srgbClr val="365C49"/>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nl-NL"/>
        </a:p>
      </xdr:txBody>
    </xdr:sp>
    <xdr:clientData/>
  </xdr:twoCellAnchor>
  <xdr:twoCellAnchor editAs="oneCell">
    <xdr:from>
      <xdr:col>0</xdr:col>
      <xdr:colOff>0</xdr:colOff>
      <xdr:row>1</xdr:row>
      <xdr:rowOff>10584</xdr:rowOff>
    </xdr:from>
    <xdr:to>
      <xdr:col>14</xdr:col>
      <xdr:colOff>658975</xdr:colOff>
      <xdr:row>2</xdr:row>
      <xdr:rowOff>5442</xdr:rowOff>
    </xdr:to>
    <xdr:pic>
      <xdr:nvPicPr>
        <xdr:cNvPr id="3" name="Afbeelding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prstClr val="black"/>
            <a:schemeClr val="accent3">
              <a:tint val="45000"/>
              <a:satMod val="400000"/>
            </a:schemeClr>
          </a:duotone>
        </a:blip>
        <a:srcRect t="58840" r="822" b="12655"/>
        <a:stretch>
          <a:fillRect/>
        </a:stretch>
      </xdr:blipFill>
      <xdr:spPr bwMode="auto">
        <a:xfrm>
          <a:off x="0" y="572559"/>
          <a:ext cx="7650325" cy="1537908"/>
        </a:xfrm>
        <a:prstGeom prst="rect">
          <a:avLst/>
        </a:prstGeom>
        <a:noFill/>
        <a:ln w="9525">
          <a:noFill/>
          <a:miter lim="800000"/>
          <a:headEnd/>
          <a:tailEnd/>
        </a:ln>
      </xdr:spPr>
    </xdr:pic>
    <xdr:clientData/>
  </xdr:twoCellAnchor>
  <xdr:twoCellAnchor editAs="oneCell">
    <xdr:from>
      <xdr:col>8</xdr:col>
      <xdr:colOff>409574</xdr:colOff>
      <xdr:row>45</xdr:row>
      <xdr:rowOff>75334</xdr:rowOff>
    </xdr:from>
    <xdr:to>
      <xdr:col>12</xdr:col>
      <xdr:colOff>57149</xdr:colOff>
      <xdr:row>48</xdr:row>
      <xdr:rowOff>28575</xdr:rowOff>
    </xdr:to>
    <xdr:pic>
      <xdr:nvPicPr>
        <xdr:cNvPr id="4" name="Afbeelding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4543424" y="11638684"/>
          <a:ext cx="1400175" cy="381866"/>
        </a:xfrm>
        <a:prstGeom prst="rect">
          <a:avLst/>
        </a:prstGeom>
        <a:noFill/>
        <a:ln w="9525">
          <a:noFill/>
          <a:miter lim="800000"/>
          <a:headEnd/>
          <a:tailEnd/>
        </a:ln>
      </xdr:spPr>
    </xdr:pic>
    <xdr:clientData/>
  </xdr:twoCellAnchor>
  <xdr:twoCellAnchor editAs="oneCell">
    <xdr:from>
      <xdr:col>9</xdr:col>
      <xdr:colOff>76199</xdr:colOff>
      <xdr:row>1</xdr:row>
      <xdr:rowOff>809625</xdr:rowOff>
    </xdr:from>
    <xdr:to>
      <xdr:col>12</xdr:col>
      <xdr:colOff>323416</xdr:colOff>
      <xdr:row>1</xdr:row>
      <xdr:rowOff>1268782</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686299" y="1371600"/>
          <a:ext cx="1523567" cy="459157"/>
        </a:xfrm>
        <a:prstGeom prst="rect">
          <a:avLst/>
        </a:prstGeom>
        <a:noFill/>
        <a:ln w="9525">
          <a:noFill/>
          <a:miter lim="800000"/>
          <a:headEnd/>
          <a:tailEnd/>
        </a:ln>
      </xdr:spPr>
    </xdr:pic>
    <xdr:clientData/>
  </xdr:twoCellAnchor>
  <xdr:twoCellAnchor>
    <xdr:from>
      <xdr:col>0</xdr:col>
      <xdr:colOff>171450</xdr:colOff>
      <xdr:row>0</xdr:row>
      <xdr:rowOff>110377</xdr:rowOff>
    </xdr:from>
    <xdr:to>
      <xdr:col>2</xdr:col>
      <xdr:colOff>158100</xdr:colOff>
      <xdr:row>0</xdr:row>
      <xdr:rowOff>448777</xdr:rowOff>
    </xdr:to>
    <xdr:sp macro="[0]!Invoerscherm3" textlink="">
      <xdr:nvSpPr>
        <xdr:cNvPr id="6" name="Rounded Rectangle 19">
          <a:hlinkClick xmlns:r="http://schemas.openxmlformats.org/officeDocument/2006/relationships" r:id="rId4"/>
          <a:extLst>
            <a:ext uri="{FF2B5EF4-FFF2-40B4-BE49-F238E27FC236}">
              <a16:creationId xmlns:a16="http://schemas.microsoft.com/office/drawing/2014/main" id="{00000000-0008-0000-0600-000006000000}"/>
            </a:ext>
          </a:extLst>
        </xdr:cNvPr>
        <xdr:cNvSpPr/>
      </xdr:nvSpPr>
      <xdr:spPr>
        <a:xfrm>
          <a:off x="171450" y="110377"/>
          <a:ext cx="1339200" cy="338400"/>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600" b="1"/>
            <a:t>Back</a:t>
          </a:r>
        </a:p>
      </xdr:txBody>
    </xdr:sp>
    <xdr:clientData/>
  </xdr:twoCellAnchor>
  <xdr:twoCellAnchor>
    <xdr:from>
      <xdr:col>1</xdr:col>
      <xdr:colOff>76199</xdr:colOff>
      <xdr:row>20</xdr:row>
      <xdr:rowOff>19051</xdr:rowOff>
    </xdr:from>
    <xdr:to>
      <xdr:col>10</xdr:col>
      <xdr:colOff>0</xdr:colOff>
      <xdr:row>30</xdr:row>
      <xdr:rowOff>0</xdr:rowOff>
    </xdr:to>
    <xdr:graphicFrame macro="">
      <xdr:nvGraphicFramePr>
        <xdr:cNvPr id="7" name="Chart 22">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284682</xdr:colOff>
      <xdr:row>0</xdr:row>
      <xdr:rowOff>110377</xdr:rowOff>
    </xdr:from>
    <xdr:to>
      <xdr:col>6</xdr:col>
      <xdr:colOff>261807</xdr:colOff>
      <xdr:row>0</xdr:row>
      <xdr:rowOff>448777</xdr:rowOff>
    </xdr:to>
    <xdr:sp macro="" textlink="">
      <xdr:nvSpPr>
        <xdr:cNvPr id="9" name="Rounded Rectangle 12">
          <a:hlinkClick xmlns:r="http://schemas.openxmlformats.org/officeDocument/2006/relationships" r:id="rId6"/>
          <a:extLst>
            <a:ext uri="{FF2B5EF4-FFF2-40B4-BE49-F238E27FC236}">
              <a16:creationId xmlns:a16="http://schemas.microsoft.com/office/drawing/2014/main" id="{00000000-0008-0000-0600-000009000000}"/>
            </a:ext>
          </a:extLst>
        </xdr:cNvPr>
        <xdr:cNvSpPr/>
      </xdr:nvSpPr>
      <xdr:spPr>
        <a:xfrm>
          <a:off x="2123007" y="110377"/>
          <a:ext cx="1339200" cy="338400"/>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600" b="1"/>
            <a:t>Home</a:t>
          </a:r>
        </a:p>
      </xdr:txBody>
    </xdr:sp>
    <xdr:clientData/>
  </xdr:twoCellAnchor>
  <xdr:oneCellAnchor>
    <xdr:from>
      <xdr:col>9</xdr:col>
      <xdr:colOff>147898</xdr:colOff>
      <xdr:row>1</xdr:row>
      <xdr:rowOff>1242476</xdr:rowOff>
    </xdr:from>
    <xdr:ext cx="1493101" cy="233205"/>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4757998" y="1804451"/>
          <a:ext cx="149310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nl-NL" sz="900">
              <a:solidFill>
                <a:schemeClr val="bg1">
                  <a:lumMod val="85000"/>
                </a:schemeClr>
              </a:solidFill>
            </a:rPr>
            <a:t>Green  Packaging Calculator</a:t>
          </a:r>
        </a:p>
      </xdr:txBody>
    </xdr:sp>
    <xdr:clientData/>
  </xdr:oneCellAnchor>
  <xdr:twoCellAnchor editAs="oneCell">
    <xdr:from>
      <xdr:col>13</xdr:col>
      <xdr:colOff>495300</xdr:colOff>
      <xdr:row>45</xdr:row>
      <xdr:rowOff>95250</xdr:rowOff>
    </xdr:from>
    <xdr:to>
      <xdr:col>14</xdr:col>
      <xdr:colOff>400050</xdr:colOff>
      <xdr:row>48</xdr:row>
      <xdr:rowOff>104775</xdr:rowOff>
    </xdr:to>
    <xdr:pic>
      <xdr:nvPicPr>
        <xdr:cNvPr id="11" name="Picture 10">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00850" y="11658600"/>
          <a:ext cx="590550" cy="438150"/>
        </a:xfrm>
        <a:prstGeom prst="rect">
          <a:avLst/>
        </a:prstGeom>
        <a:noFill/>
        <a:ln>
          <a:noFill/>
        </a:ln>
        <a:effectLst/>
      </xdr:spPr>
    </xdr:pic>
    <xdr:clientData/>
  </xdr:twoCellAnchor>
  <xdr:twoCellAnchor editAs="oneCell">
    <xdr:from>
      <xdr:col>12</xdr:col>
      <xdr:colOff>167291</xdr:colOff>
      <xdr:row>10</xdr:row>
      <xdr:rowOff>47625</xdr:rowOff>
    </xdr:from>
    <xdr:to>
      <xdr:col>13</xdr:col>
      <xdr:colOff>580336</xdr:colOff>
      <xdr:row>18</xdr:row>
      <xdr:rowOff>76200</xdr:rowOff>
    </xdr:to>
    <xdr:pic>
      <xdr:nvPicPr>
        <xdr:cNvPr id="13" name="Picture 12">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053741" y="4743450"/>
          <a:ext cx="832145" cy="140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619125</xdr:colOff>
      <xdr:row>22</xdr:row>
      <xdr:rowOff>37539</xdr:rowOff>
    </xdr:from>
    <xdr:to>
      <xdr:col>3</xdr:col>
      <xdr:colOff>360207</xdr:colOff>
      <xdr:row>25</xdr:row>
      <xdr:rowOff>59266</xdr:rowOff>
    </xdr:to>
    <xdr:sp macro="[0]!Invoerscherm1" textlink="">
      <xdr:nvSpPr>
        <xdr:cNvPr id="3" name="Rounded Rectangle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619125" y="5457264"/>
          <a:ext cx="1627032" cy="507502"/>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Back</a:t>
          </a:r>
        </a:p>
      </xdr:txBody>
    </xdr:sp>
    <xdr:clientData/>
  </xdr:twoCellAnchor>
  <xdr:twoCellAnchor>
    <xdr:from>
      <xdr:col>14</xdr:col>
      <xdr:colOff>53227</xdr:colOff>
      <xdr:row>22</xdr:row>
      <xdr:rowOff>32496</xdr:rowOff>
    </xdr:from>
    <xdr:to>
      <xdr:col>15</xdr:col>
      <xdr:colOff>1057212</xdr:colOff>
      <xdr:row>25</xdr:row>
      <xdr:rowOff>59266</xdr:rowOff>
    </xdr:to>
    <xdr:sp macro="[0]!Invoerscherm3" textlink="">
      <xdr:nvSpPr>
        <xdr:cNvPr id="4" name="Rounded 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8635252" y="5452221"/>
          <a:ext cx="1632635" cy="512545"/>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Continue</a:t>
          </a:r>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7</xdr:row>
          <xdr:rowOff>83820</xdr:rowOff>
        </xdr:from>
        <xdr:to>
          <xdr:col>6</xdr:col>
          <xdr:colOff>0</xdr:colOff>
          <xdr:row>12</xdr:row>
          <xdr:rowOff>198120</xdr:rowOff>
        </xdr:to>
        <xdr:sp macro="" textlink="">
          <xdr:nvSpPr>
            <xdr:cNvPr id="3649537" name="Group Box 1" hidden="1">
              <a:extLst>
                <a:ext uri="{63B3BB69-23CF-44E3-9099-C40C66FF867C}">
                  <a14:compatExt spid="_x0000_s3649537"/>
                </a:ext>
                <a:ext uri="{FF2B5EF4-FFF2-40B4-BE49-F238E27FC236}">
                  <a16:creationId xmlns:a16="http://schemas.microsoft.com/office/drawing/2014/main" id="{00000000-0008-0000-0800-000001B03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14</xdr:row>
          <xdr:rowOff>121920</xdr:rowOff>
        </xdr:from>
        <xdr:to>
          <xdr:col>6</xdr:col>
          <xdr:colOff>0</xdr:colOff>
          <xdr:row>18</xdr:row>
          <xdr:rowOff>152400</xdr:rowOff>
        </xdr:to>
        <xdr:sp macro="" textlink="">
          <xdr:nvSpPr>
            <xdr:cNvPr id="3649540" name="Group Box 4" hidden="1">
              <a:extLst>
                <a:ext uri="{63B3BB69-23CF-44E3-9099-C40C66FF867C}">
                  <a14:compatExt spid="_x0000_s3649540"/>
                </a:ext>
                <a:ext uri="{FF2B5EF4-FFF2-40B4-BE49-F238E27FC236}">
                  <a16:creationId xmlns:a16="http://schemas.microsoft.com/office/drawing/2014/main" id="{00000000-0008-0000-0800-000004B03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7</xdr:row>
          <xdr:rowOff>152400</xdr:rowOff>
        </xdr:from>
        <xdr:to>
          <xdr:col>11</xdr:col>
          <xdr:colOff>160020</xdr:colOff>
          <xdr:row>16</xdr:row>
          <xdr:rowOff>160020</xdr:rowOff>
        </xdr:to>
        <xdr:sp macro="" textlink="">
          <xdr:nvSpPr>
            <xdr:cNvPr id="3649545" name="Group Box 9" hidden="1">
              <a:extLst>
                <a:ext uri="{63B3BB69-23CF-44E3-9099-C40C66FF867C}">
                  <a14:compatExt spid="_x0000_s3649545"/>
                </a:ext>
                <a:ext uri="{FF2B5EF4-FFF2-40B4-BE49-F238E27FC236}">
                  <a16:creationId xmlns:a16="http://schemas.microsoft.com/office/drawing/2014/main" id="{00000000-0008-0000-0800-000009B03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Group Box 125</a:t>
              </a:r>
            </a:p>
          </xdr:txBody>
        </xdr:sp>
        <xdr:clientData/>
      </xdr:twoCellAnchor>
    </mc:Choice>
    <mc:Fallback/>
  </mc:AlternateContent>
  <xdr:twoCellAnchor editAs="oneCell">
    <xdr:from>
      <xdr:col>0</xdr:col>
      <xdr:colOff>285750</xdr:colOff>
      <xdr:row>7</xdr:row>
      <xdr:rowOff>28575</xdr:rowOff>
    </xdr:from>
    <xdr:to>
      <xdr:col>4</xdr:col>
      <xdr:colOff>562723</xdr:colOff>
      <xdr:row>19</xdr:row>
      <xdr:rowOff>134625</xdr:rowOff>
    </xdr:to>
    <xdr:pic>
      <xdr:nvPicPr>
        <xdr:cNvPr id="13" name="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3" cstate="print">
          <a:clrChange>
            <a:clrFrom>
              <a:srgbClr val="30664E"/>
            </a:clrFrom>
            <a:clrTo>
              <a:srgbClr val="30664E">
                <a:alpha val="0"/>
              </a:srgbClr>
            </a:clrTo>
          </a:clrChange>
          <a:extLst>
            <a:ext uri="{28A0092B-C50C-407E-A947-70E740481C1C}">
              <a14:useLocalDpi xmlns:a14="http://schemas.microsoft.com/office/drawing/2010/main" val="0"/>
            </a:ext>
          </a:extLst>
        </a:blip>
        <a:stretch>
          <a:fillRect/>
        </a:stretch>
      </xdr:blipFill>
      <xdr:spPr>
        <a:xfrm>
          <a:off x="285750" y="1971675"/>
          <a:ext cx="2791573" cy="2754000"/>
        </a:xfrm>
        <a:prstGeom prst="rect">
          <a:avLst/>
        </a:prstGeom>
      </xdr:spPr>
    </xdr:pic>
    <xdr:clientData/>
  </xdr:twoCellAnchor>
  <xdr:twoCellAnchor editAs="oneCell">
    <xdr:from>
      <xdr:col>14</xdr:col>
      <xdr:colOff>247650</xdr:colOff>
      <xdr:row>0</xdr:row>
      <xdr:rowOff>95250</xdr:rowOff>
    </xdr:from>
    <xdr:to>
      <xdr:col>16</xdr:col>
      <xdr:colOff>410591</xdr:colOff>
      <xdr:row>2</xdr:row>
      <xdr:rowOff>314326</xdr:rowOff>
    </xdr:to>
    <xdr:pic>
      <xdr:nvPicPr>
        <xdr:cNvPr id="14" name="Picture 4">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8829675" y="95250"/>
          <a:ext cx="1982216" cy="600076"/>
        </a:xfrm>
        <a:prstGeom prst="rect">
          <a:avLst/>
        </a:prstGeom>
        <a:noFill/>
        <a:ln w="9525">
          <a:noFill/>
          <a:miter lim="800000"/>
          <a:headEnd/>
          <a:tailEnd/>
        </a:ln>
      </xdr:spPr>
    </xdr:pic>
    <xdr:clientData/>
  </xdr:twoCellAnchor>
  <xdr:oneCellAnchor>
    <xdr:from>
      <xdr:col>14</xdr:col>
      <xdr:colOff>366973</xdr:colOff>
      <xdr:row>2</xdr:row>
      <xdr:rowOff>299501</xdr:rowOff>
    </xdr:from>
    <xdr:ext cx="1783886" cy="264560"/>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8948998" y="680501"/>
          <a:ext cx="17838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nl-NL" sz="1100">
              <a:solidFill>
                <a:schemeClr val="bg1">
                  <a:lumMod val="85000"/>
                </a:schemeClr>
              </a:solidFill>
            </a:rPr>
            <a:t>Green  Packaging Calculator</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0</xdr:colOff>
      <xdr:row>22</xdr:row>
      <xdr:rowOff>123544</xdr:rowOff>
    </xdr:from>
    <xdr:to>
      <xdr:col>3</xdr:col>
      <xdr:colOff>369732</xdr:colOff>
      <xdr:row>25</xdr:row>
      <xdr:rowOff>145271</xdr:rowOff>
    </xdr:to>
    <xdr:sp macro="[0]!BackInvoerscherm3" textlink="">
      <xdr:nvSpPr>
        <xdr:cNvPr id="2" name="Rounded Rectangle 8">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28650" y="5428969"/>
          <a:ext cx="1627032" cy="507502"/>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Back</a:t>
          </a:r>
        </a:p>
      </xdr:txBody>
    </xdr:sp>
    <xdr:clientData/>
  </xdr:twoCellAnchor>
  <xdr:twoCellAnchor>
    <xdr:from>
      <xdr:col>13</xdr:col>
      <xdr:colOff>62752</xdr:colOff>
      <xdr:row>22</xdr:row>
      <xdr:rowOff>121023</xdr:rowOff>
    </xdr:from>
    <xdr:to>
      <xdr:col>14</xdr:col>
      <xdr:colOff>1066737</xdr:colOff>
      <xdr:row>25</xdr:row>
      <xdr:rowOff>147793</xdr:rowOff>
    </xdr:to>
    <xdr:sp macro="[0]!Finish" textlink="">
      <xdr:nvSpPr>
        <xdr:cNvPr id="3" name="Rounded Rectangle 9">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8644777" y="5426448"/>
          <a:ext cx="1632635" cy="512545"/>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Finish</a:t>
          </a:r>
        </a:p>
      </xdr:txBody>
    </xdr:sp>
    <xdr:clientData/>
  </xdr:twoCellAnchor>
  <xdr:twoCellAnchor editAs="oneCell">
    <xdr:from>
      <xdr:col>13</xdr:col>
      <xdr:colOff>390525</xdr:colOff>
      <xdr:row>1</xdr:row>
      <xdr:rowOff>142875</xdr:rowOff>
    </xdr:from>
    <xdr:to>
      <xdr:col>15</xdr:col>
      <xdr:colOff>648716</xdr:colOff>
      <xdr:row>2</xdr:row>
      <xdr:rowOff>495301</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972550" y="276225"/>
          <a:ext cx="1982216" cy="600076"/>
        </a:xfrm>
        <a:prstGeom prst="rect">
          <a:avLst/>
        </a:prstGeom>
        <a:noFill/>
        <a:ln w="9525">
          <a:noFill/>
          <a:miter lim="800000"/>
          <a:headEnd/>
          <a:tailEnd/>
        </a:ln>
      </xdr:spPr>
    </xdr:pic>
    <xdr:clientData/>
  </xdr:twoCellAnchor>
  <xdr:oneCellAnchor>
    <xdr:from>
      <xdr:col>13</xdr:col>
      <xdr:colOff>509848</xdr:colOff>
      <xdr:row>2</xdr:row>
      <xdr:rowOff>480476</xdr:rowOff>
    </xdr:from>
    <xdr:ext cx="1783886" cy="264560"/>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9091873" y="861476"/>
          <a:ext cx="17838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nl-NL" sz="1100">
              <a:solidFill>
                <a:schemeClr val="bg1">
                  <a:lumMod val="85000"/>
                </a:schemeClr>
              </a:solidFill>
            </a:rPr>
            <a:t>Green  Packaging Calculator</a:t>
          </a:r>
        </a:p>
      </xdr:txBody>
    </xdr:sp>
    <xdr:clientData/>
  </xdr:oneCellAnchor>
  <xdr:twoCellAnchor editAs="oneCell">
    <xdr:from>
      <xdr:col>0</xdr:col>
      <xdr:colOff>247650</xdr:colOff>
      <xdr:row>7</xdr:row>
      <xdr:rowOff>47625</xdr:rowOff>
    </xdr:from>
    <xdr:to>
      <xdr:col>4</xdr:col>
      <xdr:colOff>524623</xdr:colOff>
      <xdr:row>18</xdr:row>
      <xdr:rowOff>210825</xdr:rowOff>
    </xdr:to>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4" cstate="print">
          <a:clrChange>
            <a:clrFrom>
              <a:srgbClr val="30664E"/>
            </a:clrFrom>
            <a:clrTo>
              <a:srgbClr val="30664E">
                <a:alpha val="0"/>
              </a:srgbClr>
            </a:clrTo>
          </a:clrChange>
          <a:extLst>
            <a:ext uri="{28A0092B-C50C-407E-A947-70E740481C1C}">
              <a14:useLocalDpi xmlns:a14="http://schemas.microsoft.com/office/drawing/2010/main" val="0"/>
            </a:ext>
          </a:extLst>
        </a:blip>
        <a:stretch>
          <a:fillRect/>
        </a:stretch>
      </xdr:blipFill>
      <xdr:spPr>
        <a:xfrm>
          <a:off x="247650" y="1990725"/>
          <a:ext cx="2791573" cy="2754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47624</xdr:colOff>
      <xdr:row>19</xdr:row>
      <xdr:rowOff>275166</xdr:rowOff>
    </xdr:from>
    <xdr:to>
      <xdr:col>14</xdr:col>
      <xdr:colOff>76200</xdr:colOff>
      <xdr:row>34</xdr:row>
      <xdr:rowOff>66675</xdr:rowOff>
    </xdr:to>
    <xdr:sp macro="" textlink="">
      <xdr:nvSpPr>
        <xdr:cNvPr id="2" name="Rechthoek 10">
          <a:extLst>
            <a:ext uri="{FF2B5EF4-FFF2-40B4-BE49-F238E27FC236}">
              <a16:creationId xmlns:a16="http://schemas.microsoft.com/office/drawing/2014/main" id="{00000000-0008-0000-0A00-000002000000}"/>
            </a:ext>
          </a:extLst>
        </xdr:cNvPr>
        <xdr:cNvSpPr/>
      </xdr:nvSpPr>
      <xdr:spPr>
        <a:xfrm>
          <a:off x="390524" y="6504516"/>
          <a:ext cx="6677026" cy="3030009"/>
        </a:xfrm>
        <a:prstGeom prst="rect">
          <a:avLst/>
        </a:prstGeom>
        <a:noFill/>
        <a:ln w="12700">
          <a:solidFill>
            <a:srgbClr val="365C49"/>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nl-NL"/>
        </a:p>
      </xdr:txBody>
    </xdr:sp>
    <xdr:clientData/>
  </xdr:twoCellAnchor>
  <xdr:twoCellAnchor editAs="oneCell">
    <xdr:from>
      <xdr:col>0</xdr:col>
      <xdr:colOff>0</xdr:colOff>
      <xdr:row>1</xdr:row>
      <xdr:rowOff>10584</xdr:rowOff>
    </xdr:from>
    <xdr:to>
      <xdr:col>14</xdr:col>
      <xdr:colOff>658975</xdr:colOff>
      <xdr:row>2</xdr:row>
      <xdr:rowOff>5442</xdr:rowOff>
    </xdr:to>
    <xdr:pic>
      <xdr:nvPicPr>
        <xdr:cNvPr id="3" name="Afbeelding 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prstClr val="black"/>
            <a:schemeClr val="accent3">
              <a:tint val="45000"/>
              <a:satMod val="400000"/>
            </a:schemeClr>
          </a:duotone>
        </a:blip>
        <a:srcRect t="58840" r="822" b="12655"/>
        <a:stretch>
          <a:fillRect/>
        </a:stretch>
      </xdr:blipFill>
      <xdr:spPr bwMode="auto">
        <a:xfrm>
          <a:off x="0" y="572559"/>
          <a:ext cx="7650325" cy="1537908"/>
        </a:xfrm>
        <a:prstGeom prst="rect">
          <a:avLst/>
        </a:prstGeom>
        <a:noFill/>
        <a:ln w="9525">
          <a:noFill/>
          <a:miter lim="800000"/>
          <a:headEnd/>
          <a:tailEnd/>
        </a:ln>
      </xdr:spPr>
    </xdr:pic>
    <xdr:clientData/>
  </xdr:twoCellAnchor>
  <xdr:twoCellAnchor editAs="oneCell">
    <xdr:from>
      <xdr:col>8</xdr:col>
      <xdr:colOff>409574</xdr:colOff>
      <xdr:row>45</xdr:row>
      <xdr:rowOff>75334</xdr:rowOff>
    </xdr:from>
    <xdr:to>
      <xdr:col>12</xdr:col>
      <xdr:colOff>57149</xdr:colOff>
      <xdr:row>48</xdr:row>
      <xdr:rowOff>28575</xdr:rowOff>
    </xdr:to>
    <xdr:pic>
      <xdr:nvPicPr>
        <xdr:cNvPr id="4" name="Afbeelding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4543424" y="11638684"/>
          <a:ext cx="1400175" cy="381866"/>
        </a:xfrm>
        <a:prstGeom prst="rect">
          <a:avLst/>
        </a:prstGeom>
        <a:noFill/>
        <a:ln w="9525">
          <a:noFill/>
          <a:miter lim="800000"/>
          <a:headEnd/>
          <a:tailEnd/>
        </a:ln>
      </xdr:spPr>
    </xdr:pic>
    <xdr:clientData/>
  </xdr:twoCellAnchor>
  <xdr:twoCellAnchor editAs="oneCell">
    <xdr:from>
      <xdr:col>9</xdr:col>
      <xdr:colOff>76199</xdr:colOff>
      <xdr:row>1</xdr:row>
      <xdr:rowOff>809625</xdr:rowOff>
    </xdr:from>
    <xdr:to>
      <xdr:col>12</xdr:col>
      <xdr:colOff>323416</xdr:colOff>
      <xdr:row>1</xdr:row>
      <xdr:rowOff>1268782</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686299" y="1371600"/>
          <a:ext cx="1523567" cy="459157"/>
        </a:xfrm>
        <a:prstGeom prst="rect">
          <a:avLst/>
        </a:prstGeom>
        <a:noFill/>
        <a:ln w="9525">
          <a:noFill/>
          <a:miter lim="800000"/>
          <a:headEnd/>
          <a:tailEnd/>
        </a:ln>
      </xdr:spPr>
    </xdr:pic>
    <xdr:clientData/>
  </xdr:twoCellAnchor>
  <xdr:twoCellAnchor>
    <xdr:from>
      <xdr:col>0</xdr:col>
      <xdr:colOff>171450</xdr:colOff>
      <xdr:row>0</xdr:row>
      <xdr:rowOff>110377</xdr:rowOff>
    </xdr:from>
    <xdr:to>
      <xdr:col>2</xdr:col>
      <xdr:colOff>158100</xdr:colOff>
      <xdr:row>0</xdr:row>
      <xdr:rowOff>448777</xdr:rowOff>
    </xdr:to>
    <xdr:sp macro="[0]!Invoerscherm3" textlink="">
      <xdr:nvSpPr>
        <xdr:cNvPr id="6" name="Rounded Rectangle 19">
          <a:hlinkClick xmlns:r="http://schemas.openxmlformats.org/officeDocument/2006/relationships" r:id="rId4"/>
          <a:extLst>
            <a:ext uri="{FF2B5EF4-FFF2-40B4-BE49-F238E27FC236}">
              <a16:creationId xmlns:a16="http://schemas.microsoft.com/office/drawing/2014/main" id="{00000000-0008-0000-0A00-000006000000}"/>
            </a:ext>
          </a:extLst>
        </xdr:cNvPr>
        <xdr:cNvSpPr/>
      </xdr:nvSpPr>
      <xdr:spPr>
        <a:xfrm>
          <a:off x="171450" y="110377"/>
          <a:ext cx="1339200" cy="338400"/>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600" b="1"/>
            <a:t>Back</a:t>
          </a:r>
        </a:p>
      </xdr:txBody>
    </xdr:sp>
    <xdr:clientData/>
  </xdr:twoCellAnchor>
  <xdr:twoCellAnchor>
    <xdr:from>
      <xdr:col>1</xdr:col>
      <xdr:colOff>76199</xdr:colOff>
      <xdr:row>20</xdr:row>
      <xdr:rowOff>19051</xdr:rowOff>
    </xdr:from>
    <xdr:to>
      <xdr:col>10</xdr:col>
      <xdr:colOff>0</xdr:colOff>
      <xdr:row>30</xdr:row>
      <xdr:rowOff>0</xdr:rowOff>
    </xdr:to>
    <xdr:graphicFrame macro="">
      <xdr:nvGraphicFramePr>
        <xdr:cNvPr id="7" name="Chart 22">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284682</xdr:colOff>
      <xdr:row>0</xdr:row>
      <xdr:rowOff>110377</xdr:rowOff>
    </xdr:from>
    <xdr:to>
      <xdr:col>6</xdr:col>
      <xdr:colOff>261807</xdr:colOff>
      <xdr:row>0</xdr:row>
      <xdr:rowOff>448777</xdr:rowOff>
    </xdr:to>
    <xdr:sp macro="" textlink="">
      <xdr:nvSpPr>
        <xdr:cNvPr id="9" name="Rounded Rectangle 12">
          <a:hlinkClick xmlns:r="http://schemas.openxmlformats.org/officeDocument/2006/relationships" r:id="rId6"/>
          <a:extLst>
            <a:ext uri="{FF2B5EF4-FFF2-40B4-BE49-F238E27FC236}">
              <a16:creationId xmlns:a16="http://schemas.microsoft.com/office/drawing/2014/main" id="{00000000-0008-0000-0A00-000009000000}"/>
            </a:ext>
          </a:extLst>
        </xdr:cNvPr>
        <xdr:cNvSpPr/>
      </xdr:nvSpPr>
      <xdr:spPr>
        <a:xfrm>
          <a:off x="2123007" y="110377"/>
          <a:ext cx="1339200" cy="338400"/>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600" b="1"/>
            <a:t>Home</a:t>
          </a:r>
        </a:p>
      </xdr:txBody>
    </xdr:sp>
    <xdr:clientData/>
  </xdr:twoCellAnchor>
  <xdr:oneCellAnchor>
    <xdr:from>
      <xdr:col>9</xdr:col>
      <xdr:colOff>147898</xdr:colOff>
      <xdr:row>1</xdr:row>
      <xdr:rowOff>1242476</xdr:rowOff>
    </xdr:from>
    <xdr:ext cx="1493101" cy="233205"/>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4757998" y="1804451"/>
          <a:ext cx="149310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nl-NL" sz="900">
              <a:solidFill>
                <a:schemeClr val="bg1">
                  <a:lumMod val="85000"/>
                </a:schemeClr>
              </a:solidFill>
            </a:rPr>
            <a:t>Green  Packaging Calculator</a:t>
          </a:r>
        </a:p>
      </xdr:txBody>
    </xdr:sp>
    <xdr:clientData/>
  </xdr:oneCellAnchor>
  <xdr:twoCellAnchor editAs="oneCell">
    <xdr:from>
      <xdr:col>13</xdr:col>
      <xdr:colOff>495300</xdr:colOff>
      <xdr:row>45</xdr:row>
      <xdr:rowOff>95250</xdr:rowOff>
    </xdr:from>
    <xdr:to>
      <xdr:col>14</xdr:col>
      <xdr:colOff>400050</xdr:colOff>
      <xdr:row>48</xdr:row>
      <xdr:rowOff>104775</xdr:rowOff>
    </xdr:to>
    <xdr:pic>
      <xdr:nvPicPr>
        <xdr:cNvPr id="11" name="Picture 10">
          <a:extLst>
            <a:ext uri="{FF2B5EF4-FFF2-40B4-BE49-F238E27FC236}">
              <a16:creationId xmlns:a16="http://schemas.microsoft.com/office/drawing/2014/main" id="{00000000-0008-0000-0A00-00000B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00850" y="11658600"/>
          <a:ext cx="590550" cy="438150"/>
        </a:xfrm>
        <a:prstGeom prst="rect">
          <a:avLst/>
        </a:prstGeom>
        <a:noFill/>
        <a:ln>
          <a:noFill/>
        </a:ln>
        <a:effectLst/>
      </xdr:spPr>
    </xdr:pic>
    <xdr:clientData/>
  </xdr:twoCellAnchor>
  <xdr:twoCellAnchor editAs="oneCell">
    <xdr:from>
      <xdr:col>11</xdr:col>
      <xdr:colOff>104774</xdr:colOff>
      <xdr:row>10</xdr:row>
      <xdr:rowOff>88901</xdr:rowOff>
    </xdr:from>
    <xdr:to>
      <xdr:col>14</xdr:col>
      <xdr:colOff>28575</xdr:colOff>
      <xdr:row>19</xdr:row>
      <xdr:rowOff>32810</xdr:rowOff>
    </xdr:to>
    <xdr:pic>
      <xdr:nvPicPr>
        <xdr:cNvPr id="12" name="Picture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553074" y="4784726"/>
          <a:ext cx="1466851" cy="14774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22</xdr:row>
      <xdr:rowOff>28014</xdr:rowOff>
    </xdr:from>
    <xdr:to>
      <xdr:col>3</xdr:col>
      <xdr:colOff>369732</xdr:colOff>
      <xdr:row>25</xdr:row>
      <xdr:rowOff>49741</xdr:rowOff>
    </xdr:to>
    <xdr:sp macro="[0]!BackInvoerscherm1"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28650" y="5447739"/>
          <a:ext cx="1627032" cy="507502"/>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Back</a:t>
          </a:r>
        </a:p>
      </xdr:txBody>
    </xdr:sp>
    <xdr:clientData/>
  </xdr:twoCellAnchor>
  <xdr:twoCellAnchor>
    <xdr:from>
      <xdr:col>14</xdr:col>
      <xdr:colOff>62752</xdr:colOff>
      <xdr:row>22</xdr:row>
      <xdr:rowOff>22971</xdr:rowOff>
    </xdr:from>
    <xdr:to>
      <xdr:col>15</xdr:col>
      <xdr:colOff>1066737</xdr:colOff>
      <xdr:row>25</xdr:row>
      <xdr:rowOff>49741</xdr:rowOff>
    </xdr:to>
    <xdr:sp macro="[0]!Invoerscherm3" textlink="">
      <xdr:nvSpPr>
        <xdr:cNvPr id="3" name="Rounded Rectangle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8644777" y="5442696"/>
          <a:ext cx="1632635" cy="512545"/>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Continue</a:t>
          </a:r>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7</xdr:row>
          <xdr:rowOff>83820</xdr:rowOff>
        </xdr:from>
        <xdr:to>
          <xdr:col>6</xdr:col>
          <xdr:colOff>0</xdr:colOff>
          <xdr:row>12</xdr:row>
          <xdr:rowOff>198120</xdr:rowOff>
        </xdr:to>
        <xdr:sp macro="" textlink="">
          <xdr:nvSpPr>
            <xdr:cNvPr id="3658753" name="Group Box 1" hidden="1">
              <a:extLst>
                <a:ext uri="{63B3BB69-23CF-44E3-9099-C40C66FF867C}">
                  <a14:compatExt spid="_x0000_s3658753"/>
                </a:ext>
                <a:ext uri="{FF2B5EF4-FFF2-40B4-BE49-F238E27FC236}">
                  <a16:creationId xmlns:a16="http://schemas.microsoft.com/office/drawing/2014/main" id="{00000000-0008-0000-0C00-000001D43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14</xdr:row>
          <xdr:rowOff>121920</xdr:rowOff>
        </xdr:from>
        <xdr:to>
          <xdr:col>6</xdr:col>
          <xdr:colOff>0</xdr:colOff>
          <xdr:row>18</xdr:row>
          <xdr:rowOff>152400</xdr:rowOff>
        </xdr:to>
        <xdr:sp macro="" textlink="">
          <xdr:nvSpPr>
            <xdr:cNvPr id="3658756" name="Group Box 4" hidden="1">
              <a:extLst>
                <a:ext uri="{63B3BB69-23CF-44E3-9099-C40C66FF867C}">
                  <a14:compatExt spid="_x0000_s3658756"/>
                </a:ext>
                <a:ext uri="{FF2B5EF4-FFF2-40B4-BE49-F238E27FC236}">
                  <a16:creationId xmlns:a16="http://schemas.microsoft.com/office/drawing/2014/main" id="{00000000-0008-0000-0C00-000004D43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502920</xdr:colOff>
          <xdr:row>7</xdr:row>
          <xdr:rowOff>152400</xdr:rowOff>
        </xdr:from>
        <xdr:to>
          <xdr:col>11</xdr:col>
          <xdr:colOff>83820</xdr:colOff>
          <xdr:row>16</xdr:row>
          <xdr:rowOff>160020</xdr:rowOff>
        </xdr:to>
        <xdr:sp macro="" textlink="">
          <xdr:nvSpPr>
            <xdr:cNvPr id="3658757" name="Group Box 5" hidden="1">
              <a:extLst>
                <a:ext uri="{63B3BB69-23CF-44E3-9099-C40C66FF867C}">
                  <a14:compatExt spid="_x0000_s3658757"/>
                </a:ext>
                <a:ext uri="{FF2B5EF4-FFF2-40B4-BE49-F238E27FC236}">
                  <a16:creationId xmlns:a16="http://schemas.microsoft.com/office/drawing/2014/main" id="{00000000-0008-0000-0C00-000005D43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Group Box 125</a:t>
              </a:r>
            </a:p>
          </xdr:txBody>
        </xdr:sp>
        <xdr:clientData/>
      </xdr:twoCellAnchor>
    </mc:Choice>
    <mc:Fallback/>
  </mc:AlternateContent>
  <xdr:twoCellAnchor editAs="oneCell">
    <xdr:from>
      <xdr:col>0</xdr:col>
      <xdr:colOff>295276</xdr:colOff>
      <xdr:row>7</xdr:row>
      <xdr:rowOff>19050</xdr:rowOff>
    </xdr:from>
    <xdr:to>
      <xdr:col>4</xdr:col>
      <xdr:colOff>551517</xdr:colOff>
      <xdr:row>19</xdr:row>
      <xdr:rowOff>125100</xdr:rowOff>
    </xdr:to>
    <xdr:pic>
      <xdr:nvPicPr>
        <xdr:cNvPr id="13" name="Picture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3" cstate="print">
          <a:clrChange>
            <a:clrFrom>
              <a:srgbClr val="30664E"/>
            </a:clrFrom>
            <a:clrTo>
              <a:srgbClr val="30664E">
                <a:alpha val="0"/>
              </a:srgbClr>
            </a:clrTo>
          </a:clrChange>
          <a:extLst>
            <a:ext uri="{28A0092B-C50C-407E-A947-70E740481C1C}">
              <a14:useLocalDpi xmlns:a14="http://schemas.microsoft.com/office/drawing/2010/main" val="0"/>
            </a:ext>
          </a:extLst>
        </a:blip>
        <a:stretch>
          <a:fillRect/>
        </a:stretch>
      </xdr:blipFill>
      <xdr:spPr>
        <a:xfrm>
          <a:off x="295276" y="1962150"/>
          <a:ext cx="2770841" cy="2754000"/>
        </a:xfrm>
        <a:prstGeom prst="rect">
          <a:avLst/>
        </a:prstGeom>
      </xdr:spPr>
    </xdr:pic>
    <xdr:clientData/>
  </xdr:twoCellAnchor>
  <xdr:twoCellAnchor editAs="oneCell">
    <xdr:from>
      <xdr:col>14</xdr:col>
      <xdr:colOff>0</xdr:colOff>
      <xdr:row>1</xdr:row>
      <xdr:rowOff>95250</xdr:rowOff>
    </xdr:from>
    <xdr:to>
      <xdr:col>16</xdr:col>
      <xdr:colOff>553466</xdr:colOff>
      <xdr:row>2</xdr:row>
      <xdr:rowOff>447676</xdr:rowOff>
    </xdr:to>
    <xdr:pic>
      <xdr:nvPicPr>
        <xdr:cNvPr id="14" name="Picture 4">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8582025" y="228600"/>
          <a:ext cx="1982216" cy="600076"/>
        </a:xfrm>
        <a:prstGeom prst="rect">
          <a:avLst/>
        </a:prstGeom>
        <a:noFill/>
        <a:ln w="9525">
          <a:noFill/>
          <a:miter lim="800000"/>
          <a:headEnd/>
          <a:tailEnd/>
        </a:ln>
      </xdr:spPr>
    </xdr:pic>
    <xdr:clientData/>
  </xdr:twoCellAnchor>
  <xdr:oneCellAnchor>
    <xdr:from>
      <xdr:col>14</xdr:col>
      <xdr:colOff>119323</xdr:colOff>
      <xdr:row>2</xdr:row>
      <xdr:rowOff>432851</xdr:rowOff>
    </xdr:from>
    <xdr:ext cx="1783886" cy="264560"/>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8701348" y="813851"/>
          <a:ext cx="17838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nl-NL" sz="1100">
              <a:solidFill>
                <a:schemeClr val="bg1">
                  <a:lumMod val="85000"/>
                </a:schemeClr>
              </a:solidFill>
            </a:rPr>
            <a:t>Green  Packaging Calculator</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22</xdr:row>
      <xdr:rowOff>123544</xdr:rowOff>
    </xdr:from>
    <xdr:to>
      <xdr:col>3</xdr:col>
      <xdr:colOff>369732</xdr:colOff>
      <xdr:row>25</xdr:row>
      <xdr:rowOff>145271</xdr:rowOff>
    </xdr:to>
    <xdr:sp macro="[0]!BackInvoerscherm3" textlink="">
      <xdr:nvSpPr>
        <xdr:cNvPr id="2" name="Rounded Rectangle 8">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28650" y="5428969"/>
          <a:ext cx="1627032" cy="507502"/>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Back</a:t>
          </a:r>
        </a:p>
      </xdr:txBody>
    </xdr:sp>
    <xdr:clientData/>
  </xdr:twoCellAnchor>
  <xdr:twoCellAnchor>
    <xdr:from>
      <xdr:col>13</xdr:col>
      <xdr:colOff>62752</xdr:colOff>
      <xdr:row>22</xdr:row>
      <xdr:rowOff>121023</xdr:rowOff>
    </xdr:from>
    <xdr:to>
      <xdr:col>14</xdr:col>
      <xdr:colOff>1066737</xdr:colOff>
      <xdr:row>25</xdr:row>
      <xdr:rowOff>147793</xdr:rowOff>
    </xdr:to>
    <xdr:sp macro="[0]!Finish" textlink="">
      <xdr:nvSpPr>
        <xdr:cNvPr id="3" name="Rounded Rectangle 9">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8644777" y="5426448"/>
          <a:ext cx="1632635" cy="512545"/>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800" b="1"/>
            <a:t>Finish</a:t>
          </a:r>
        </a:p>
      </xdr:txBody>
    </xdr:sp>
    <xdr:clientData/>
  </xdr:twoCellAnchor>
  <xdr:twoCellAnchor editAs="oneCell">
    <xdr:from>
      <xdr:col>13</xdr:col>
      <xdr:colOff>390525</xdr:colOff>
      <xdr:row>1</xdr:row>
      <xdr:rowOff>142875</xdr:rowOff>
    </xdr:from>
    <xdr:to>
      <xdr:col>15</xdr:col>
      <xdr:colOff>648716</xdr:colOff>
      <xdr:row>2</xdr:row>
      <xdr:rowOff>495301</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8972550" y="276225"/>
          <a:ext cx="1982216" cy="600076"/>
        </a:xfrm>
        <a:prstGeom prst="rect">
          <a:avLst/>
        </a:prstGeom>
        <a:noFill/>
        <a:ln w="9525">
          <a:noFill/>
          <a:miter lim="800000"/>
          <a:headEnd/>
          <a:tailEnd/>
        </a:ln>
      </xdr:spPr>
    </xdr:pic>
    <xdr:clientData/>
  </xdr:twoCellAnchor>
  <xdr:oneCellAnchor>
    <xdr:from>
      <xdr:col>13</xdr:col>
      <xdr:colOff>509848</xdr:colOff>
      <xdr:row>2</xdr:row>
      <xdr:rowOff>480476</xdr:rowOff>
    </xdr:from>
    <xdr:ext cx="1783886" cy="264560"/>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9091873" y="861476"/>
          <a:ext cx="178388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nl-NL" sz="1100">
              <a:solidFill>
                <a:schemeClr val="bg1">
                  <a:lumMod val="85000"/>
                </a:schemeClr>
              </a:solidFill>
            </a:rPr>
            <a:t>Green  Packaging Calculator</a:t>
          </a:r>
        </a:p>
      </xdr:txBody>
    </xdr:sp>
    <xdr:clientData/>
  </xdr:oneCellAnchor>
  <xdr:twoCellAnchor editAs="oneCell">
    <xdr:from>
      <xdr:col>0</xdr:col>
      <xdr:colOff>247650</xdr:colOff>
      <xdr:row>7</xdr:row>
      <xdr:rowOff>47625</xdr:rowOff>
    </xdr:from>
    <xdr:to>
      <xdr:col>4</xdr:col>
      <xdr:colOff>503891</xdr:colOff>
      <xdr:row>18</xdr:row>
      <xdr:rowOff>210825</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4" cstate="print">
          <a:clrChange>
            <a:clrFrom>
              <a:srgbClr val="30664E"/>
            </a:clrFrom>
            <a:clrTo>
              <a:srgbClr val="30664E">
                <a:alpha val="0"/>
              </a:srgbClr>
            </a:clrTo>
          </a:clrChange>
          <a:extLst>
            <a:ext uri="{28A0092B-C50C-407E-A947-70E740481C1C}">
              <a14:useLocalDpi xmlns:a14="http://schemas.microsoft.com/office/drawing/2010/main" val="0"/>
            </a:ext>
          </a:extLst>
        </a:blip>
        <a:stretch>
          <a:fillRect/>
        </a:stretch>
      </xdr:blipFill>
      <xdr:spPr>
        <a:xfrm>
          <a:off x="247650" y="1990725"/>
          <a:ext cx="2770841" cy="2754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47624</xdr:colOff>
      <xdr:row>19</xdr:row>
      <xdr:rowOff>275166</xdr:rowOff>
    </xdr:from>
    <xdr:to>
      <xdr:col>14</xdr:col>
      <xdr:colOff>76200</xdr:colOff>
      <xdr:row>34</xdr:row>
      <xdr:rowOff>66675</xdr:rowOff>
    </xdr:to>
    <xdr:sp macro="" textlink="">
      <xdr:nvSpPr>
        <xdr:cNvPr id="2" name="Rechthoek 10">
          <a:extLst>
            <a:ext uri="{FF2B5EF4-FFF2-40B4-BE49-F238E27FC236}">
              <a16:creationId xmlns:a16="http://schemas.microsoft.com/office/drawing/2014/main" id="{00000000-0008-0000-0E00-000002000000}"/>
            </a:ext>
          </a:extLst>
        </xdr:cNvPr>
        <xdr:cNvSpPr/>
      </xdr:nvSpPr>
      <xdr:spPr>
        <a:xfrm>
          <a:off x="390524" y="6504516"/>
          <a:ext cx="6677026" cy="3030009"/>
        </a:xfrm>
        <a:prstGeom prst="rect">
          <a:avLst/>
        </a:prstGeom>
        <a:noFill/>
        <a:ln w="12700">
          <a:solidFill>
            <a:srgbClr val="365C49"/>
          </a:solidFill>
        </a:ln>
        <a:effectLst/>
      </xdr:spPr>
      <xdr:style>
        <a:lnRef idx="1">
          <a:schemeClr val="accent1"/>
        </a:lnRef>
        <a:fillRef idx="3">
          <a:schemeClr val="accent1"/>
        </a:fillRef>
        <a:effectRef idx="2">
          <a:schemeClr val="accent1"/>
        </a:effectRef>
        <a:fontRef idx="minor">
          <a:schemeClr val="lt1"/>
        </a:fontRef>
      </xdr:style>
      <xdr:txBody>
        <a:bodyPr vertOverflow="clip" rtlCol="0" anchor="ctr"/>
        <a:lstStyle/>
        <a:p>
          <a:endParaRPr lang="nl-NL"/>
        </a:p>
      </xdr:txBody>
    </xdr:sp>
    <xdr:clientData/>
  </xdr:twoCellAnchor>
  <xdr:twoCellAnchor editAs="oneCell">
    <xdr:from>
      <xdr:col>0</xdr:col>
      <xdr:colOff>0</xdr:colOff>
      <xdr:row>1</xdr:row>
      <xdr:rowOff>10584</xdr:rowOff>
    </xdr:from>
    <xdr:to>
      <xdr:col>14</xdr:col>
      <xdr:colOff>658975</xdr:colOff>
      <xdr:row>2</xdr:row>
      <xdr:rowOff>5442</xdr:rowOff>
    </xdr:to>
    <xdr:pic>
      <xdr:nvPicPr>
        <xdr:cNvPr id="3" name="Afbeelding 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prstClr val="black"/>
            <a:schemeClr val="accent3">
              <a:tint val="45000"/>
              <a:satMod val="400000"/>
            </a:schemeClr>
          </a:duotone>
        </a:blip>
        <a:srcRect t="58840" r="822" b="12655"/>
        <a:stretch>
          <a:fillRect/>
        </a:stretch>
      </xdr:blipFill>
      <xdr:spPr bwMode="auto">
        <a:xfrm>
          <a:off x="0" y="572559"/>
          <a:ext cx="7650325" cy="1537908"/>
        </a:xfrm>
        <a:prstGeom prst="rect">
          <a:avLst/>
        </a:prstGeom>
        <a:noFill/>
        <a:ln w="9525">
          <a:noFill/>
          <a:miter lim="800000"/>
          <a:headEnd/>
          <a:tailEnd/>
        </a:ln>
      </xdr:spPr>
    </xdr:pic>
    <xdr:clientData/>
  </xdr:twoCellAnchor>
  <xdr:twoCellAnchor editAs="oneCell">
    <xdr:from>
      <xdr:col>8</xdr:col>
      <xdr:colOff>409574</xdr:colOff>
      <xdr:row>45</xdr:row>
      <xdr:rowOff>75334</xdr:rowOff>
    </xdr:from>
    <xdr:to>
      <xdr:col>12</xdr:col>
      <xdr:colOff>57149</xdr:colOff>
      <xdr:row>48</xdr:row>
      <xdr:rowOff>28575</xdr:rowOff>
    </xdr:to>
    <xdr:pic>
      <xdr:nvPicPr>
        <xdr:cNvPr id="4" name="Afbeelding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4543424" y="11638684"/>
          <a:ext cx="1400175" cy="381866"/>
        </a:xfrm>
        <a:prstGeom prst="rect">
          <a:avLst/>
        </a:prstGeom>
        <a:noFill/>
        <a:ln w="9525">
          <a:noFill/>
          <a:miter lim="800000"/>
          <a:headEnd/>
          <a:tailEnd/>
        </a:ln>
      </xdr:spPr>
    </xdr:pic>
    <xdr:clientData/>
  </xdr:twoCellAnchor>
  <xdr:twoCellAnchor editAs="oneCell">
    <xdr:from>
      <xdr:col>9</xdr:col>
      <xdr:colOff>76199</xdr:colOff>
      <xdr:row>1</xdr:row>
      <xdr:rowOff>809625</xdr:rowOff>
    </xdr:from>
    <xdr:to>
      <xdr:col>12</xdr:col>
      <xdr:colOff>323416</xdr:colOff>
      <xdr:row>1</xdr:row>
      <xdr:rowOff>1268782</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686299" y="1371600"/>
          <a:ext cx="1523567" cy="459157"/>
        </a:xfrm>
        <a:prstGeom prst="rect">
          <a:avLst/>
        </a:prstGeom>
        <a:noFill/>
        <a:ln w="9525">
          <a:noFill/>
          <a:miter lim="800000"/>
          <a:headEnd/>
          <a:tailEnd/>
        </a:ln>
      </xdr:spPr>
    </xdr:pic>
    <xdr:clientData/>
  </xdr:twoCellAnchor>
  <xdr:twoCellAnchor>
    <xdr:from>
      <xdr:col>0</xdr:col>
      <xdr:colOff>171450</xdr:colOff>
      <xdr:row>0</xdr:row>
      <xdr:rowOff>110377</xdr:rowOff>
    </xdr:from>
    <xdr:to>
      <xdr:col>2</xdr:col>
      <xdr:colOff>158100</xdr:colOff>
      <xdr:row>0</xdr:row>
      <xdr:rowOff>448777</xdr:rowOff>
    </xdr:to>
    <xdr:sp macro="[0]!Invoerscherm3" textlink="">
      <xdr:nvSpPr>
        <xdr:cNvPr id="6" name="Rounded Rectangle 19">
          <a:hlinkClick xmlns:r="http://schemas.openxmlformats.org/officeDocument/2006/relationships" r:id="rId4"/>
          <a:extLst>
            <a:ext uri="{FF2B5EF4-FFF2-40B4-BE49-F238E27FC236}">
              <a16:creationId xmlns:a16="http://schemas.microsoft.com/office/drawing/2014/main" id="{00000000-0008-0000-0E00-000006000000}"/>
            </a:ext>
          </a:extLst>
        </xdr:cNvPr>
        <xdr:cNvSpPr/>
      </xdr:nvSpPr>
      <xdr:spPr>
        <a:xfrm>
          <a:off x="171450" y="110377"/>
          <a:ext cx="1339200" cy="338400"/>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600" b="1"/>
            <a:t>Back</a:t>
          </a:r>
        </a:p>
      </xdr:txBody>
    </xdr:sp>
    <xdr:clientData/>
  </xdr:twoCellAnchor>
  <xdr:twoCellAnchor>
    <xdr:from>
      <xdr:col>1</xdr:col>
      <xdr:colOff>76199</xdr:colOff>
      <xdr:row>20</xdr:row>
      <xdr:rowOff>19051</xdr:rowOff>
    </xdr:from>
    <xdr:to>
      <xdr:col>10</xdr:col>
      <xdr:colOff>0</xdr:colOff>
      <xdr:row>30</xdr:row>
      <xdr:rowOff>0</xdr:rowOff>
    </xdr:to>
    <xdr:graphicFrame macro="">
      <xdr:nvGraphicFramePr>
        <xdr:cNvPr id="7" name="Chart 22">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284682</xdr:colOff>
      <xdr:row>0</xdr:row>
      <xdr:rowOff>110377</xdr:rowOff>
    </xdr:from>
    <xdr:to>
      <xdr:col>6</xdr:col>
      <xdr:colOff>261807</xdr:colOff>
      <xdr:row>0</xdr:row>
      <xdr:rowOff>448777</xdr:rowOff>
    </xdr:to>
    <xdr:sp macro="" textlink="">
      <xdr:nvSpPr>
        <xdr:cNvPr id="9" name="Rounded Rectangle 12">
          <a:hlinkClick xmlns:r="http://schemas.openxmlformats.org/officeDocument/2006/relationships" r:id="rId6"/>
          <a:extLst>
            <a:ext uri="{FF2B5EF4-FFF2-40B4-BE49-F238E27FC236}">
              <a16:creationId xmlns:a16="http://schemas.microsoft.com/office/drawing/2014/main" id="{00000000-0008-0000-0E00-000009000000}"/>
            </a:ext>
          </a:extLst>
        </xdr:cNvPr>
        <xdr:cNvSpPr/>
      </xdr:nvSpPr>
      <xdr:spPr>
        <a:xfrm>
          <a:off x="2123007" y="110377"/>
          <a:ext cx="1339200" cy="338400"/>
        </a:xfrm>
        <a:prstGeom prst="roundRect">
          <a:avLst/>
        </a:prstGeom>
        <a:gradFill>
          <a:gsLst>
            <a:gs pos="0">
              <a:srgbClr val="3A5C49"/>
            </a:gs>
            <a:gs pos="100000">
              <a:srgbClr val="68A081"/>
            </a:gs>
          </a:gsLst>
        </a:gradFill>
        <a:ln>
          <a:solidFill>
            <a:srgbClr val="19292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nl-NL" sz="1600" b="1"/>
            <a:t>Home</a:t>
          </a:r>
        </a:p>
      </xdr:txBody>
    </xdr:sp>
    <xdr:clientData/>
  </xdr:twoCellAnchor>
  <xdr:oneCellAnchor>
    <xdr:from>
      <xdr:col>9</xdr:col>
      <xdr:colOff>147898</xdr:colOff>
      <xdr:row>1</xdr:row>
      <xdr:rowOff>1242476</xdr:rowOff>
    </xdr:from>
    <xdr:ext cx="1493101" cy="233205"/>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4757998" y="1804451"/>
          <a:ext cx="149310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nl-NL" sz="900">
              <a:solidFill>
                <a:schemeClr val="bg1">
                  <a:lumMod val="85000"/>
                </a:schemeClr>
              </a:solidFill>
            </a:rPr>
            <a:t>Green  Packaging Calculator</a:t>
          </a:r>
        </a:p>
      </xdr:txBody>
    </xdr:sp>
    <xdr:clientData/>
  </xdr:oneCellAnchor>
  <xdr:twoCellAnchor editAs="oneCell">
    <xdr:from>
      <xdr:col>13</xdr:col>
      <xdr:colOff>495300</xdr:colOff>
      <xdr:row>45</xdr:row>
      <xdr:rowOff>95250</xdr:rowOff>
    </xdr:from>
    <xdr:to>
      <xdr:col>14</xdr:col>
      <xdr:colOff>400050</xdr:colOff>
      <xdr:row>48</xdr:row>
      <xdr:rowOff>104775</xdr:rowOff>
    </xdr:to>
    <xdr:pic>
      <xdr:nvPicPr>
        <xdr:cNvPr id="11" name="Picture 10">
          <a:extLst>
            <a:ext uri="{FF2B5EF4-FFF2-40B4-BE49-F238E27FC236}">
              <a16:creationId xmlns:a16="http://schemas.microsoft.com/office/drawing/2014/main" id="{00000000-0008-0000-0E00-00000B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00850" y="11658600"/>
          <a:ext cx="590550" cy="438150"/>
        </a:xfrm>
        <a:prstGeom prst="rect">
          <a:avLst/>
        </a:prstGeom>
        <a:noFill/>
        <a:ln>
          <a:noFill/>
        </a:ln>
        <a:effectLst/>
      </xdr:spPr>
    </xdr:pic>
    <xdr:clientData/>
  </xdr:twoCellAnchor>
  <xdr:twoCellAnchor editAs="oneCell">
    <xdr:from>
      <xdr:col>12</xdr:col>
      <xdr:colOff>54861</xdr:colOff>
      <xdr:row>9</xdr:row>
      <xdr:rowOff>47625</xdr:rowOff>
    </xdr:from>
    <xdr:to>
      <xdr:col>14</xdr:col>
      <xdr:colOff>9525</xdr:colOff>
      <xdr:row>18</xdr:row>
      <xdr:rowOff>76200</xdr:rowOff>
    </xdr:to>
    <xdr:pic>
      <xdr:nvPicPr>
        <xdr:cNvPr id="12" name="Picture 11">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941311" y="4581525"/>
          <a:ext cx="1059564"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85725</xdr:colOff>
      <xdr:row>13</xdr:row>
      <xdr:rowOff>76200</xdr:rowOff>
    </xdr:from>
    <xdr:to>
      <xdr:col>12</xdr:col>
      <xdr:colOff>419100</xdr:colOff>
      <xdr:row>29</xdr:row>
      <xdr:rowOff>66675</xdr:rowOff>
    </xdr:to>
    <xdr:pic>
      <xdr:nvPicPr>
        <xdr:cNvPr id="9" name="Picture 8">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01025" y="5953125"/>
          <a:ext cx="1666875" cy="245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219075</xdr:colOff>
      <xdr:row>12</xdr:row>
      <xdr:rowOff>38100</xdr:rowOff>
    </xdr:from>
    <xdr:to>
      <xdr:col>17</xdr:col>
      <xdr:colOff>647700</xdr:colOff>
      <xdr:row>29</xdr:row>
      <xdr:rowOff>609600</xdr:rowOff>
    </xdr:to>
    <xdr:pic>
      <xdr:nvPicPr>
        <xdr:cNvPr id="10" name="Picture 9">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34625" y="5629275"/>
          <a:ext cx="3095625" cy="3324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172138</xdr:colOff>
      <xdr:row>13</xdr:row>
      <xdr:rowOff>114300</xdr:rowOff>
    </xdr:from>
    <xdr:to>
      <xdr:col>9</xdr:col>
      <xdr:colOff>304799</xdr:colOff>
      <xdr:row>29</xdr:row>
      <xdr:rowOff>114300</xdr:rowOff>
    </xdr:to>
    <xdr:pic>
      <xdr:nvPicPr>
        <xdr:cNvPr id="11" name="Picture 10">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7188" y="5991225"/>
          <a:ext cx="1466161" cy="2466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reusablepackaging.org/"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www.reusablepackaging.org/"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http://www.reusablepackaging.org/"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Sheet23"/>
  <dimension ref="A1:K29"/>
  <sheetViews>
    <sheetView showGridLines="0" showRowColHeaders="0" showZeros="0" tabSelected="1" zoomScaleNormal="100" workbookViewId="0">
      <selection activeCell="B1" sqref="B1"/>
    </sheetView>
  </sheetViews>
  <sheetFormatPr defaultColWidth="0" defaultRowHeight="12.6" zeroHeight="1" x14ac:dyDescent="0.2"/>
  <cols>
    <col min="1" max="1" width="14.36328125" style="2" customWidth="1"/>
    <col min="2" max="2" width="19.26953125" style="2" customWidth="1"/>
    <col min="3" max="3" width="15.7265625" style="2" bestFit="1" customWidth="1"/>
    <col min="4" max="4" width="24.453125" style="2" customWidth="1"/>
    <col min="5" max="5" width="68.26953125" style="2" customWidth="1"/>
    <col min="6" max="6" width="13.90625" style="2" customWidth="1"/>
    <col min="7" max="7" width="5.08984375" style="2" customWidth="1"/>
    <col min="8" max="8" width="0.90625" style="2" customWidth="1"/>
    <col min="9" max="11" width="11" style="2" customWidth="1"/>
    <col min="12" max="16384" width="11" style="2" hidden="1"/>
  </cols>
  <sheetData>
    <row r="1" spans="1:11" s="1" customFormat="1" ht="24.75" customHeight="1" x14ac:dyDescent="0.2">
      <c r="F1" s="26"/>
      <c r="G1" s="26"/>
      <c r="H1" s="26"/>
      <c r="I1" s="26"/>
      <c r="J1" s="26"/>
      <c r="K1" s="26"/>
    </row>
    <row r="2" spans="1:11" s="1" customFormat="1" ht="10.199999999999999" x14ac:dyDescent="0.2">
      <c r="F2" s="26"/>
      <c r="G2" s="26"/>
      <c r="H2" s="26"/>
      <c r="I2" s="26"/>
      <c r="J2" s="26"/>
      <c r="K2" s="26"/>
    </row>
    <row r="3" spans="1:11" ht="321.75" customHeight="1" x14ac:dyDescent="0.2">
      <c r="F3" s="27"/>
      <c r="G3" s="27"/>
      <c r="H3" s="27"/>
      <c r="I3" s="27"/>
      <c r="J3" s="27"/>
      <c r="K3" s="27"/>
    </row>
    <row r="4" spans="1:11" s="1" customFormat="1" ht="68.25" customHeight="1" x14ac:dyDescent="0.2">
      <c r="A4" s="225" t="s">
        <v>101</v>
      </c>
      <c r="B4" s="225"/>
      <c r="C4" s="225"/>
      <c r="D4" s="225"/>
      <c r="E4" s="225"/>
      <c r="F4" s="27"/>
      <c r="G4" s="27"/>
      <c r="H4" s="27"/>
      <c r="I4" s="27"/>
      <c r="J4" s="26"/>
      <c r="K4" s="26"/>
    </row>
    <row r="5" spans="1:11" s="1" customFormat="1" x14ac:dyDescent="0.2">
      <c r="A5" s="22"/>
      <c r="B5" s="22"/>
      <c r="C5" s="22"/>
      <c r="D5" s="22"/>
      <c r="E5" s="22"/>
      <c r="F5" s="27"/>
      <c r="G5" s="27"/>
      <c r="H5" s="27"/>
      <c r="I5" s="27"/>
      <c r="J5" s="26"/>
      <c r="K5" s="26"/>
    </row>
    <row r="6" spans="1:11" s="1" customFormat="1" x14ac:dyDescent="0.2">
      <c r="A6" s="22"/>
      <c r="B6" s="22"/>
      <c r="C6" s="22"/>
      <c r="D6" s="22"/>
      <c r="E6" s="22"/>
      <c r="F6" s="27"/>
      <c r="G6" s="27"/>
      <c r="H6" s="27"/>
      <c r="I6" s="27"/>
      <c r="J6" s="26"/>
      <c r="K6" s="26"/>
    </row>
    <row r="7" spans="1:11" s="1" customFormat="1" x14ac:dyDescent="0.2">
      <c r="A7" s="22"/>
      <c r="B7" s="22"/>
      <c r="C7" s="22"/>
      <c r="D7" s="22"/>
      <c r="E7" s="22"/>
      <c r="F7" s="27"/>
      <c r="G7" s="27"/>
      <c r="H7" s="27"/>
      <c r="I7" s="27"/>
      <c r="J7" s="26"/>
      <c r="K7" s="26"/>
    </row>
    <row r="8" spans="1:11" s="40" customFormat="1" ht="36" customHeight="1" x14ac:dyDescent="0.2">
      <c r="A8" s="38"/>
      <c r="B8" s="38"/>
      <c r="C8" s="38"/>
      <c r="D8" s="38"/>
      <c r="E8" s="38"/>
      <c r="F8" s="27"/>
      <c r="G8" s="27"/>
      <c r="H8" s="27"/>
      <c r="I8" s="27"/>
      <c r="J8" s="39"/>
      <c r="K8" s="39"/>
    </row>
    <row r="9" spans="1:11" s="8" customFormat="1" ht="13.8" x14ac:dyDescent="0.25">
      <c r="A9" s="34"/>
      <c r="B9" s="29"/>
      <c r="C9" s="30"/>
      <c r="D9" s="31"/>
      <c r="E9" s="29"/>
      <c r="F9" s="27"/>
      <c r="G9" s="27"/>
      <c r="H9" s="27"/>
      <c r="I9" s="27"/>
      <c r="J9" s="28"/>
      <c r="K9" s="28"/>
    </row>
    <row r="10" spans="1:11" s="8" customFormat="1" ht="13.8" x14ac:dyDescent="0.25">
      <c r="A10" s="34"/>
      <c r="B10" s="29"/>
      <c r="C10" s="30"/>
      <c r="D10" s="31"/>
      <c r="E10" s="29"/>
      <c r="F10" s="27"/>
      <c r="G10" s="27"/>
      <c r="H10" s="27"/>
      <c r="I10" s="27"/>
      <c r="J10" s="28"/>
      <c r="K10" s="28"/>
    </row>
    <row r="11" spans="1:11" s="8" customFormat="1" ht="13.8" x14ac:dyDescent="0.25">
      <c r="A11" s="32"/>
      <c r="B11" s="29"/>
      <c r="C11" s="30"/>
      <c r="D11" s="31"/>
      <c r="E11" s="33"/>
      <c r="F11" s="28"/>
      <c r="G11" s="28"/>
      <c r="H11" s="28"/>
      <c r="I11" s="28"/>
      <c r="J11" s="28"/>
      <c r="K11" s="28"/>
    </row>
    <row r="12" spans="1:11" ht="13.8" x14ac:dyDescent="0.25">
      <c r="A12" s="34"/>
      <c r="B12" s="29"/>
      <c r="C12" s="30"/>
      <c r="D12" s="30"/>
      <c r="E12" s="30"/>
      <c r="F12" s="27"/>
      <c r="G12" s="27"/>
      <c r="H12" s="27"/>
      <c r="I12" s="27"/>
      <c r="J12" s="27"/>
      <c r="K12" s="27"/>
    </row>
    <row r="13" spans="1:11" ht="13.8" x14ac:dyDescent="0.25">
      <c r="A13" s="35"/>
      <c r="B13" s="36"/>
      <c r="C13" s="36"/>
      <c r="D13" s="36"/>
      <c r="E13" s="27"/>
      <c r="F13" s="27"/>
      <c r="G13" s="27"/>
      <c r="H13" s="27"/>
      <c r="I13" s="27"/>
      <c r="J13" s="27"/>
      <c r="K13" s="27"/>
    </row>
    <row r="14" spans="1:11" x14ac:dyDescent="0.2">
      <c r="A14" s="36"/>
      <c r="B14" s="27"/>
      <c r="C14" s="27"/>
      <c r="D14" s="27"/>
      <c r="E14" s="27"/>
      <c r="F14" s="27"/>
      <c r="G14" s="27"/>
      <c r="H14" s="27"/>
      <c r="I14" s="27"/>
      <c r="J14" s="27"/>
      <c r="K14" s="27"/>
    </row>
    <row r="15" spans="1:11" x14ac:dyDescent="0.2">
      <c r="A15" s="37"/>
      <c r="B15" s="27"/>
      <c r="C15" s="27"/>
      <c r="D15" s="27"/>
      <c r="E15" s="27"/>
      <c r="F15" s="27"/>
      <c r="G15" s="27"/>
      <c r="H15" s="27"/>
      <c r="I15" s="27"/>
      <c r="J15" s="27"/>
      <c r="K15" s="27"/>
    </row>
    <row r="16" spans="1:11" x14ac:dyDescent="0.2">
      <c r="A16" s="27"/>
      <c r="B16" s="27"/>
      <c r="C16" s="27"/>
      <c r="D16" s="27"/>
      <c r="E16" s="27"/>
      <c r="F16" s="27"/>
      <c r="G16" s="27"/>
      <c r="H16" s="27"/>
      <c r="I16" s="27"/>
      <c r="J16" s="27"/>
      <c r="K16" s="27"/>
    </row>
    <row r="17" spans="1:11" x14ac:dyDescent="0.2">
      <c r="A17" s="27"/>
      <c r="B17" s="27"/>
      <c r="C17" s="27"/>
      <c r="D17" s="27"/>
      <c r="E17" s="27"/>
      <c r="F17" s="27"/>
      <c r="G17" s="27"/>
      <c r="H17" s="27"/>
      <c r="I17" s="27"/>
      <c r="J17" s="27"/>
      <c r="K17" s="27"/>
    </row>
    <row r="18" spans="1:11" x14ac:dyDescent="0.2">
      <c r="A18" s="27"/>
      <c r="B18" s="27"/>
      <c r="C18" s="27"/>
      <c r="D18" s="27"/>
      <c r="E18" s="27"/>
      <c r="F18" s="27"/>
      <c r="G18" s="27"/>
      <c r="H18" s="27"/>
      <c r="I18" s="27"/>
      <c r="J18" s="27"/>
      <c r="K18" s="27"/>
    </row>
    <row r="19" spans="1:11" x14ac:dyDescent="0.2">
      <c r="A19" s="27"/>
      <c r="B19" s="27"/>
      <c r="C19" s="27"/>
      <c r="D19" s="27"/>
      <c r="E19" s="27"/>
      <c r="F19" s="27"/>
      <c r="G19" s="27"/>
      <c r="H19" s="27"/>
      <c r="I19" s="27"/>
      <c r="J19" s="27"/>
      <c r="K19" s="27"/>
    </row>
    <row r="20" spans="1:11" x14ac:dyDescent="0.2">
      <c r="A20" s="27"/>
      <c r="B20" s="27"/>
      <c r="C20" s="27"/>
      <c r="D20" s="27"/>
      <c r="E20" s="27"/>
      <c r="F20" s="27"/>
      <c r="G20" s="27"/>
      <c r="H20" s="27"/>
      <c r="I20" s="27"/>
      <c r="J20" s="27"/>
      <c r="K20" s="27"/>
    </row>
    <row r="21" spans="1:11" x14ac:dyDescent="0.2">
      <c r="A21" s="27"/>
      <c r="B21" s="27"/>
      <c r="C21" s="27"/>
      <c r="D21" s="27"/>
      <c r="E21" s="27"/>
      <c r="F21" s="27"/>
      <c r="G21" s="27"/>
      <c r="H21" s="27"/>
      <c r="I21" s="27"/>
      <c r="J21" s="27"/>
      <c r="K21" s="27"/>
    </row>
    <row r="22" spans="1:11" x14ac:dyDescent="0.2">
      <c r="A22" s="27"/>
      <c r="B22" s="27"/>
      <c r="C22" s="27"/>
      <c r="D22" s="27"/>
      <c r="E22" s="27"/>
      <c r="F22" s="27"/>
      <c r="G22" s="27"/>
      <c r="H22" s="27"/>
      <c r="I22" s="27"/>
      <c r="J22" s="27"/>
      <c r="K22" s="27"/>
    </row>
    <row r="23" spans="1:11" x14ac:dyDescent="0.2">
      <c r="A23" s="27"/>
      <c r="B23" s="27"/>
      <c r="C23" s="27"/>
      <c r="D23" s="27"/>
      <c r="E23" s="27"/>
      <c r="F23" s="27"/>
      <c r="G23" s="27"/>
      <c r="H23" s="27"/>
      <c r="I23" s="27"/>
      <c r="J23" s="27"/>
      <c r="K23" s="27"/>
    </row>
    <row r="24" spans="1:11" x14ac:dyDescent="0.2">
      <c r="A24" s="27"/>
      <c r="B24" s="27"/>
      <c r="C24" s="27"/>
      <c r="D24" s="27"/>
      <c r="E24" s="27"/>
      <c r="F24" s="27"/>
      <c r="G24" s="27"/>
      <c r="H24" s="27"/>
      <c r="I24" s="27"/>
      <c r="J24" s="27"/>
      <c r="K24" s="27"/>
    </row>
    <row r="25" spans="1:11" x14ac:dyDescent="0.2">
      <c r="A25" s="27"/>
      <c r="B25" s="27"/>
      <c r="C25" s="27"/>
      <c r="D25" s="27"/>
      <c r="E25" s="27"/>
      <c r="F25" s="27"/>
      <c r="G25" s="27"/>
      <c r="H25" s="27"/>
      <c r="I25" s="27"/>
      <c r="J25" s="27"/>
      <c r="K25" s="27"/>
    </row>
    <row r="26" spans="1:11" x14ac:dyDescent="0.2">
      <c r="A26" s="27"/>
      <c r="B26" s="27"/>
      <c r="C26" s="27"/>
      <c r="D26" s="27"/>
      <c r="E26" s="27"/>
      <c r="F26" s="27"/>
      <c r="G26" s="27"/>
      <c r="H26" s="27"/>
      <c r="I26" s="27"/>
      <c r="J26" s="27"/>
      <c r="K26" s="27"/>
    </row>
    <row r="27" spans="1:11" x14ac:dyDescent="0.2">
      <c r="A27" s="27"/>
      <c r="B27" s="27"/>
      <c r="C27" s="27"/>
      <c r="D27" s="27"/>
      <c r="E27" s="27"/>
      <c r="F27" s="27"/>
      <c r="G27" s="27"/>
      <c r="H27" s="27"/>
      <c r="I27" s="27"/>
      <c r="J27" s="27"/>
      <c r="K27" s="27"/>
    </row>
    <row r="28" spans="1:11" x14ac:dyDescent="0.2">
      <c r="A28" s="27"/>
      <c r="B28" s="27"/>
      <c r="C28" s="27"/>
      <c r="D28" s="27"/>
      <c r="E28" s="27"/>
      <c r="F28" s="27"/>
      <c r="G28" s="27"/>
      <c r="H28" s="27"/>
      <c r="I28" s="27"/>
      <c r="J28" s="27"/>
      <c r="K28" s="27"/>
    </row>
    <row r="29" spans="1:11" x14ac:dyDescent="0.2">
      <c r="A29" s="27"/>
      <c r="B29" s="27"/>
      <c r="C29" s="27"/>
      <c r="D29" s="27"/>
      <c r="E29" s="27"/>
      <c r="F29" s="27"/>
      <c r="G29" s="27"/>
      <c r="H29" s="27"/>
      <c r="I29" s="27"/>
      <c r="J29" s="27"/>
      <c r="K29" s="27"/>
    </row>
  </sheetData>
  <sheetProtection algorithmName="SHA-512" hashValue="afbN+FdbsMsGIODeXtKeBKUMopPBvly4AZ+QvvtS0V9RAkVCPinV95DoqgNdPApV5sADaaXDYxuhr6gK6zPYjQ==" saltValue="LA6GkBH+8LO1PWyGtsx3Lw==" spinCount="100000" sheet="1" objects="1" scenarios="1" selectLockedCells="1"/>
  <customSheetViews>
    <customSheetView guid="{D0D7C98C-320D-824D-B7CB-25B90FA8C377}" showPageBreaks="1" showGridLines="0" printArea="1" showRuler="0">
      <selection activeCell="E7" sqref="E7"/>
      <pageMargins left="0.75000000000000011" right="0.75000000000000011" top="1" bottom="1" header="0.5" footer="0.5"/>
      <pageSetup orientation="landscape" horizontalDpi="4294967292" verticalDpi="4294967292"/>
      <headerFooter alignWithMargins="0"/>
    </customSheetView>
    <customSheetView guid="{85514757-0D31-4380-910F-4C26CBB2F120}" scale="150">
      <selection activeCell="D11" sqref="D11"/>
      <pageMargins left="0.75000000000000011" right="0.75000000000000011" top="1" bottom="1" header="0.5" footer="0.5"/>
      <pageSetup orientation="landscape" horizontalDpi="4294967292" verticalDpi="4294967292"/>
      <headerFooter alignWithMargins="0"/>
    </customSheetView>
  </customSheetViews>
  <mergeCells count="1">
    <mergeCell ref="A4:E4"/>
  </mergeCells>
  <phoneticPr fontId="4" type="noConversion"/>
  <pageMargins left="0.75000000000000011" right="0.75000000000000011" top="1" bottom="1" header="0.5" footer="0.5"/>
  <pageSetup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7"/>
  <dimension ref="A1:T43"/>
  <sheetViews>
    <sheetView showGridLines="0" showRowColHeaders="0" zoomScaleNormal="100" workbookViewId="0">
      <selection activeCell="C24" sqref="C24"/>
    </sheetView>
  </sheetViews>
  <sheetFormatPr defaultColWidth="0" defaultRowHeight="12.6" zeroHeight="1" x14ac:dyDescent="0.2"/>
  <cols>
    <col min="1" max="4" width="8.26953125" style="2" customWidth="1"/>
    <col min="5" max="5" width="16.453125" style="2" customWidth="1"/>
    <col min="6" max="6" width="8.26953125" style="2" customWidth="1"/>
    <col min="7" max="7" width="6.90625" style="2" customWidth="1"/>
    <col min="8" max="12" width="8.26953125" style="2" customWidth="1"/>
    <col min="13" max="13" width="6.7265625" style="2" customWidth="1"/>
    <col min="14" max="14" width="8.26953125" style="2" customWidth="1"/>
    <col min="15" max="15" width="14.36328125" style="2" customWidth="1"/>
    <col min="16" max="16" width="13.90625" style="2" customWidth="1"/>
    <col min="17" max="20" width="11" style="2" customWidth="1"/>
    <col min="21" max="16384" width="11" style="2" hidden="1"/>
  </cols>
  <sheetData>
    <row r="1" spans="1:20" s="1" customFormat="1" ht="10.199999999999999" x14ac:dyDescent="0.2">
      <c r="A1" s="51"/>
      <c r="B1" s="51"/>
      <c r="C1" s="51"/>
      <c r="D1" s="51"/>
      <c r="E1" s="51"/>
      <c r="F1" s="23"/>
      <c r="G1" s="23"/>
      <c r="H1" s="23"/>
      <c r="I1" s="23"/>
      <c r="J1" s="23"/>
      <c r="K1" s="23"/>
      <c r="L1" s="23"/>
      <c r="M1" s="23"/>
      <c r="N1" s="23"/>
      <c r="O1" s="23"/>
      <c r="P1" s="23"/>
      <c r="Q1" s="26"/>
      <c r="R1" s="26"/>
      <c r="S1" s="26"/>
      <c r="T1" s="26"/>
    </row>
    <row r="2" spans="1:20" s="1" customFormat="1" ht="19.5" customHeight="1" x14ac:dyDescent="0.2">
      <c r="A2" s="51"/>
      <c r="B2" s="51"/>
      <c r="C2" s="51"/>
      <c r="D2" s="51"/>
      <c r="E2" s="51"/>
      <c r="F2" s="23"/>
      <c r="G2" s="23"/>
      <c r="H2" s="23"/>
      <c r="I2" s="23"/>
      <c r="J2" s="23"/>
      <c r="K2" s="23"/>
      <c r="L2" s="23"/>
      <c r="M2" s="23"/>
      <c r="N2" s="23"/>
      <c r="O2" s="23"/>
      <c r="P2" s="23"/>
      <c r="Q2" s="26"/>
      <c r="R2" s="26"/>
      <c r="S2" s="26"/>
      <c r="T2" s="26"/>
    </row>
    <row r="3" spans="1:20" s="8" customFormat="1" ht="40.799999999999997" x14ac:dyDescent="0.75">
      <c r="A3" s="65"/>
      <c r="B3" s="83" t="s">
        <v>35</v>
      </c>
      <c r="C3" s="49"/>
      <c r="D3" s="50"/>
      <c r="E3" s="48"/>
      <c r="F3" s="25"/>
      <c r="G3" s="25"/>
      <c r="H3" s="25"/>
      <c r="I3" s="25"/>
      <c r="J3" s="25"/>
      <c r="K3" s="25"/>
      <c r="L3" s="25"/>
      <c r="M3" s="25"/>
      <c r="N3" s="25"/>
      <c r="O3" s="25"/>
      <c r="P3" s="25"/>
      <c r="Q3" s="28"/>
      <c r="R3" s="28"/>
      <c r="S3" s="28"/>
      <c r="T3" s="28"/>
    </row>
    <row r="4" spans="1:20" s="9" customFormat="1" ht="21.75" customHeight="1" x14ac:dyDescent="0.25">
      <c r="A4" s="66"/>
      <c r="B4" s="42"/>
      <c r="C4" s="43"/>
      <c r="D4" s="44"/>
      <c r="E4" s="67"/>
      <c r="F4" s="46"/>
      <c r="G4" s="46"/>
      <c r="H4" s="46"/>
      <c r="I4" s="46"/>
      <c r="J4" s="46"/>
      <c r="K4" s="46"/>
      <c r="L4" s="46"/>
      <c r="M4" s="46"/>
      <c r="N4" s="46"/>
      <c r="O4" s="46"/>
      <c r="P4" s="46"/>
      <c r="Q4" s="37"/>
      <c r="R4" s="37"/>
      <c r="S4" s="37"/>
      <c r="T4" s="37"/>
    </row>
    <row r="5" spans="1:20" ht="21.75" customHeight="1" x14ac:dyDescent="0.25">
      <c r="A5" s="55"/>
      <c r="B5" s="55"/>
      <c r="C5" s="55"/>
      <c r="D5" s="55"/>
      <c r="E5" s="55"/>
      <c r="F5" s="56"/>
      <c r="G5" s="56"/>
      <c r="H5" s="56"/>
      <c r="I5" s="56"/>
      <c r="J5" s="56"/>
      <c r="K5" s="56"/>
      <c r="L5" s="56"/>
      <c r="M5" s="56"/>
      <c r="N5" s="56"/>
      <c r="O5" s="56"/>
      <c r="P5" s="56"/>
      <c r="Q5" s="27"/>
      <c r="R5" s="27"/>
      <c r="S5" s="27"/>
      <c r="T5" s="27"/>
    </row>
    <row r="6" spans="1:20" ht="18" x14ac:dyDescent="0.35">
      <c r="A6" s="74"/>
      <c r="B6" s="81"/>
      <c r="C6" s="74"/>
      <c r="D6" s="74"/>
      <c r="E6" s="74"/>
      <c r="F6" s="74"/>
      <c r="G6" s="74"/>
      <c r="H6" s="74"/>
      <c r="I6" s="74"/>
      <c r="J6" s="74"/>
      <c r="K6" s="74"/>
      <c r="L6" s="74"/>
      <c r="M6" s="74"/>
      <c r="N6" s="74"/>
      <c r="O6" s="74"/>
      <c r="P6" s="74"/>
      <c r="Q6" s="27"/>
      <c r="R6" s="27"/>
      <c r="S6" s="27"/>
      <c r="T6" s="27"/>
    </row>
    <row r="7" spans="1:20" ht="18" x14ac:dyDescent="0.35">
      <c r="A7" s="74"/>
      <c r="B7" s="226" t="s">
        <v>123</v>
      </c>
      <c r="C7" s="226"/>
      <c r="D7" s="226"/>
      <c r="E7" s="226"/>
      <c r="F7" s="226"/>
      <c r="G7" s="226"/>
      <c r="H7" s="74"/>
      <c r="I7" s="74"/>
      <c r="J7" s="227" t="s">
        <v>139</v>
      </c>
      <c r="K7" s="227"/>
      <c r="L7" s="227"/>
      <c r="M7" s="227"/>
      <c r="N7" s="227"/>
      <c r="O7" s="227"/>
      <c r="P7" s="74"/>
      <c r="Q7" s="27"/>
      <c r="R7" s="27"/>
      <c r="S7" s="27"/>
      <c r="T7" s="27"/>
    </row>
    <row r="8" spans="1:20" ht="18" x14ac:dyDescent="0.35">
      <c r="A8" s="74"/>
      <c r="B8" s="226"/>
      <c r="C8" s="226"/>
      <c r="D8" s="226"/>
      <c r="E8" s="226"/>
      <c r="F8" s="226"/>
      <c r="G8" s="226"/>
      <c r="H8" s="74"/>
      <c r="I8" s="74"/>
      <c r="J8" s="227"/>
      <c r="K8" s="227"/>
      <c r="L8" s="227"/>
      <c r="M8" s="227"/>
      <c r="N8" s="227"/>
      <c r="O8" s="227"/>
      <c r="P8" s="74"/>
      <c r="Q8" s="27"/>
      <c r="R8" s="27"/>
      <c r="S8" s="27"/>
      <c r="T8" s="27"/>
    </row>
    <row r="9" spans="1:20" ht="18" x14ac:dyDescent="0.35">
      <c r="A9" s="74"/>
      <c r="B9" s="226"/>
      <c r="C9" s="226"/>
      <c r="D9" s="226"/>
      <c r="E9" s="226"/>
      <c r="F9" s="226"/>
      <c r="G9" s="226"/>
      <c r="H9" s="74"/>
      <c r="I9" s="74"/>
      <c r="J9" s="227"/>
      <c r="K9" s="227"/>
      <c r="L9" s="227"/>
      <c r="M9" s="227"/>
      <c r="N9" s="227"/>
      <c r="O9" s="227"/>
      <c r="P9" s="74"/>
      <c r="Q9" s="27"/>
      <c r="R9" s="27"/>
      <c r="S9" s="27"/>
      <c r="T9" s="27"/>
    </row>
    <row r="10" spans="1:20" ht="18" x14ac:dyDescent="0.35">
      <c r="A10" s="74"/>
      <c r="B10" s="226"/>
      <c r="C10" s="226"/>
      <c r="D10" s="226"/>
      <c r="E10" s="226"/>
      <c r="F10" s="226"/>
      <c r="G10" s="226"/>
      <c r="H10" s="74"/>
      <c r="I10" s="74"/>
      <c r="J10" s="227"/>
      <c r="K10" s="227"/>
      <c r="L10" s="227"/>
      <c r="M10" s="227"/>
      <c r="N10" s="227"/>
      <c r="O10" s="227"/>
      <c r="P10" s="74"/>
      <c r="Q10" s="27"/>
      <c r="R10" s="27"/>
      <c r="S10" s="27"/>
      <c r="T10" s="27"/>
    </row>
    <row r="11" spans="1:20" ht="18" x14ac:dyDescent="0.35">
      <c r="A11" s="74"/>
      <c r="B11" s="226"/>
      <c r="C11" s="226"/>
      <c r="D11" s="226"/>
      <c r="E11" s="226"/>
      <c r="F11" s="226"/>
      <c r="G11" s="226"/>
      <c r="H11" s="74"/>
      <c r="I11" s="74"/>
      <c r="J11" s="227"/>
      <c r="K11" s="227"/>
      <c r="L11" s="227"/>
      <c r="M11" s="227"/>
      <c r="N11" s="227"/>
      <c r="O11" s="227"/>
      <c r="P11" s="74"/>
      <c r="Q11" s="27"/>
      <c r="R11" s="27"/>
      <c r="S11" s="27"/>
      <c r="T11" s="27"/>
    </row>
    <row r="12" spans="1:20" ht="18" x14ac:dyDescent="0.35">
      <c r="A12" s="74"/>
      <c r="B12" s="226"/>
      <c r="C12" s="226"/>
      <c r="D12" s="226"/>
      <c r="E12" s="226"/>
      <c r="F12" s="226"/>
      <c r="G12" s="226"/>
      <c r="H12" s="74"/>
      <c r="I12" s="74"/>
      <c r="J12" s="227"/>
      <c r="K12" s="227"/>
      <c r="L12" s="227"/>
      <c r="M12" s="227"/>
      <c r="N12" s="227"/>
      <c r="O12" s="227"/>
      <c r="P12" s="74"/>
      <c r="Q12" s="27"/>
      <c r="R12" s="27"/>
      <c r="S12" s="27"/>
      <c r="T12" s="27"/>
    </row>
    <row r="13" spans="1:20" ht="18" x14ac:dyDescent="0.35">
      <c r="A13" s="74"/>
      <c r="B13" s="226"/>
      <c r="C13" s="226"/>
      <c r="D13" s="226"/>
      <c r="E13" s="226"/>
      <c r="F13" s="226"/>
      <c r="G13" s="226"/>
      <c r="H13" s="74"/>
      <c r="I13" s="74"/>
      <c r="J13" s="227"/>
      <c r="K13" s="227"/>
      <c r="L13" s="227"/>
      <c r="M13" s="227"/>
      <c r="N13" s="227"/>
      <c r="O13" s="227"/>
      <c r="P13" s="74"/>
      <c r="Q13" s="27"/>
      <c r="R13" s="27"/>
      <c r="S13" s="27"/>
      <c r="T13" s="27"/>
    </row>
    <row r="14" spans="1:20" ht="18" x14ac:dyDescent="0.35">
      <c r="A14" s="74"/>
      <c r="B14" s="226"/>
      <c r="C14" s="226"/>
      <c r="D14" s="226"/>
      <c r="E14" s="226"/>
      <c r="F14" s="226"/>
      <c r="G14" s="226"/>
      <c r="H14" s="74"/>
      <c r="I14" s="74"/>
      <c r="J14" s="227"/>
      <c r="K14" s="227"/>
      <c r="L14" s="227"/>
      <c r="M14" s="227"/>
      <c r="N14" s="227"/>
      <c r="O14" s="227"/>
      <c r="P14" s="74"/>
      <c r="Q14" s="27"/>
      <c r="R14" s="27"/>
      <c r="S14" s="27"/>
      <c r="T14" s="27"/>
    </row>
    <row r="15" spans="1:20" ht="18" x14ac:dyDescent="0.35">
      <c r="A15" s="74"/>
      <c r="B15" s="226"/>
      <c r="C15" s="226"/>
      <c r="D15" s="226"/>
      <c r="E15" s="226"/>
      <c r="F15" s="226"/>
      <c r="G15" s="226"/>
      <c r="H15" s="74"/>
      <c r="I15" s="74"/>
      <c r="J15" s="227"/>
      <c r="K15" s="227"/>
      <c r="L15" s="227"/>
      <c r="M15" s="227"/>
      <c r="N15" s="227"/>
      <c r="O15" s="227"/>
      <c r="P15" s="74"/>
      <c r="Q15" s="27"/>
      <c r="R15" s="27"/>
      <c r="S15" s="27"/>
      <c r="T15" s="27"/>
    </row>
    <row r="16" spans="1:20" ht="16.5" customHeight="1" x14ac:dyDescent="0.35">
      <c r="A16" s="74"/>
      <c r="B16" s="226"/>
      <c r="C16" s="226"/>
      <c r="D16" s="226"/>
      <c r="E16" s="226"/>
      <c r="F16" s="226"/>
      <c r="G16" s="226"/>
      <c r="H16" s="74"/>
      <c r="I16" s="74"/>
      <c r="J16" s="227"/>
      <c r="K16" s="227"/>
      <c r="L16" s="227"/>
      <c r="M16" s="227"/>
      <c r="N16" s="227"/>
      <c r="O16" s="227"/>
      <c r="P16" s="74"/>
      <c r="Q16" s="27"/>
      <c r="R16" s="27"/>
      <c r="S16" s="27"/>
      <c r="T16" s="27"/>
    </row>
    <row r="17" spans="1:20" ht="18" x14ac:dyDescent="0.35">
      <c r="A17" s="74"/>
      <c r="B17" s="226"/>
      <c r="C17" s="226"/>
      <c r="D17" s="226"/>
      <c r="E17" s="226"/>
      <c r="F17" s="226"/>
      <c r="G17" s="226"/>
      <c r="H17" s="74"/>
      <c r="I17" s="74"/>
      <c r="J17" s="227"/>
      <c r="K17" s="227"/>
      <c r="L17" s="227"/>
      <c r="M17" s="227"/>
      <c r="N17" s="227"/>
      <c r="O17" s="227"/>
      <c r="P17" s="74"/>
      <c r="Q17" s="27"/>
      <c r="R17" s="27"/>
      <c r="S17" s="27"/>
      <c r="T17" s="27"/>
    </row>
    <row r="18" spans="1:20" ht="18" x14ac:dyDescent="0.35">
      <c r="A18" s="74"/>
      <c r="B18" s="226"/>
      <c r="C18" s="226"/>
      <c r="D18" s="226"/>
      <c r="E18" s="226"/>
      <c r="F18" s="226"/>
      <c r="G18" s="226"/>
      <c r="H18" s="74"/>
      <c r="I18" s="74"/>
      <c r="J18" s="227"/>
      <c r="K18" s="227"/>
      <c r="L18" s="227"/>
      <c r="M18" s="227"/>
      <c r="N18" s="227"/>
      <c r="O18" s="227"/>
      <c r="P18" s="74"/>
      <c r="Q18" s="27"/>
      <c r="R18" s="27"/>
      <c r="S18" s="27"/>
      <c r="T18" s="27"/>
    </row>
    <row r="19" spans="1:20" ht="21" customHeight="1" x14ac:dyDescent="0.35">
      <c r="A19" s="74"/>
      <c r="B19" s="226"/>
      <c r="C19" s="226"/>
      <c r="D19" s="226"/>
      <c r="E19" s="226"/>
      <c r="F19" s="226"/>
      <c r="G19" s="226"/>
      <c r="H19" s="74"/>
      <c r="I19" s="74"/>
      <c r="J19" s="227"/>
      <c r="K19" s="227"/>
      <c r="L19" s="227"/>
      <c r="M19" s="227"/>
      <c r="N19" s="227"/>
      <c r="O19" s="227"/>
      <c r="P19" s="74"/>
      <c r="Q19" s="27"/>
      <c r="R19" s="27"/>
      <c r="S19" s="27"/>
      <c r="T19" s="27"/>
    </row>
    <row r="20" spans="1:20" ht="18.75" customHeight="1" x14ac:dyDescent="0.35">
      <c r="A20" s="74"/>
      <c r="B20" s="74"/>
      <c r="C20" s="74"/>
      <c r="D20" s="74"/>
      <c r="E20" s="74"/>
      <c r="F20" s="74"/>
      <c r="G20" s="74"/>
      <c r="H20" s="74"/>
      <c r="I20" s="74"/>
      <c r="J20" s="74"/>
      <c r="K20" s="74"/>
      <c r="L20" s="74"/>
      <c r="M20" s="74"/>
      <c r="N20" s="74"/>
      <c r="O20" s="74"/>
      <c r="P20" s="74"/>
      <c r="Q20" s="27"/>
      <c r="R20" s="27"/>
      <c r="S20" s="27"/>
      <c r="T20" s="27"/>
    </row>
    <row r="21" spans="1:20" ht="20.25" customHeight="1" x14ac:dyDescent="0.2">
      <c r="A21" s="53"/>
      <c r="B21" s="53"/>
      <c r="C21" s="53"/>
      <c r="D21" s="53"/>
      <c r="E21" s="53"/>
      <c r="F21" s="53"/>
      <c r="G21" s="53"/>
      <c r="H21" s="53"/>
      <c r="I21" s="53"/>
      <c r="J21" s="53"/>
      <c r="K21" s="53"/>
      <c r="L21" s="53"/>
      <c r="M21" s="53"/>
      <c r="N21" s="53"/>
      <c r="O21" s="53"/>
      <c r="P21" s="53"/>
      <c r="Q21" s="27"/>
      <c r="R21" s="27"/>
      <c r="S21" s="27"/>
      <c r="T21" s="27"/>
    </row>
    <row r="22" spans="1:20" x14ac:dyDescent="0.2">
      <c r="A22" s="24"/>
      <c r="B22" s="24"/>
      <c r="C22" s="24"/>
      <c r="D22" s="24"/>
      <c r="E22" s="24"/>
      <c r="F22" s="24"/>
      <c r="G22" s="24"/>
      <c r="H22" s="24"/>
      <c r="I22" s="24"/>
      <c r="J22" s="24"/>
      <c r="K22" s="24"/>
      <c r="L22" s="24"/>
      <c r="M22" s="24"/>
      <c r="N22" s="24"/>
      <c r="O22" s="24"/>
      <c r="P22" s="24"/>
      <c r="Q22" s="27"/>
      <c r="R22" s="27"/>
      <c r="S22" s="27"/>
      <c r="T22" s="27"/>
    </row>
    <row r="23" spans="1:20" x14ac:dyDescent="0.2">
      <c r="A23" s="24"/>
      <c r="B23" s="24"/>
      <c r="C23" s="24"/>
      <c r="D23" s="24"/>
      <c r="E23" s="24"/>
      <c r="F23" s="24"/>
      <c r="G23" s="24"/>
      <c r="H23" s="24"/>
      <c r="I23" s="24"/>
      <c r="J23" s="24"/>
      <c r="K23" s="24"/>
      <c r="L23" s="24"/>
      <c r="M23" s="24"/>
      <c r="N23" s="24"/>
      <c r="O23" s="24"/>
      <c r="P23" s="24"/>
      <c r="Q23" s="27"/>
      <c r="R23" s="27"/>
      <c r="S23" s="27"/>
      <c r="T23" s="27"/>
    </row>
    <row r="24" spans="1:20" x14ac:dyDescent="0.2">
      <c r="A24" s="24"/>
      <c r="B24" s="24"/>
      <c r="C24" s="24"/>
      <c r="D24" s="24"/>
      <c r="E24" s="24"/>
      <c r="F24" s="24"/>
      <c r="G24" s="24"/>
      <c r="H24" s="24"/>
      <c r="I24" s="24"/>
      <c r="J24" s="24"/>
      <c r="K24" s="24"/>
      <c r="L24" s="24"/>
      <c r="M24" s="24"/>
      <c r="N24" s="24"/>
      <c r="O24" s="24"/>
      <c r="P24" s="24"/>
      <c r="Q24" s="27"/>
      <c r="R24" s="27"/>
      <c r="S24" s="27"/>
      <c r="T24" s="27"/>
    </row>
    <row r="25" spans="1:20" x14ac:dyDescent="0.2">
      <c r="A25" s="24"/>
      <c r="B25" s="24"/>
      <c r="C25" s="24"/>
      <c r="D25" s="24"/>
      <c r="E25" s="24"/>
      <c r="F25" s="24"/>
      <c r="G25" s="24"/>
      <c r="H25" s="24"/>
      <c r="I25" s="24"/>
      <c r="J25" s="24"/>
      <c r="K25" s="24"/>
      <c r="L25" s="24"/>
      <c r="M25" s="24"/>
      <c r="N25" s="24"/>
      <c r="O25" s="24"/>
      <c r="P25" s="24"/>
      <c r="Q25" s="27"/>
      <c r="R25" s="27"/>
      <c r="S25" s="27"/>
      <c r="T25" s="27"/>
    </row>
    <row r="26" spans="1:20" x14ac:dyDescent="0.2">
      <c r="A26" s="24"/>
      <c r="B26" s="24"/>
      <c r="C26" s="24"/>
      <c r="D26" s="24"/>
      <c r="E26" s="24"/>
      <c r="F26" s="24"/>
      <c r="G26" s="24"/>
      <c r="H26" s="24"/>
      <c r="I26" s="24"/>
      <c r="J26" s="24"/>
      <c r="K26" s="24"/>
      <c r="L26" s="24"/>
      <c r="M26" s="24"/>
      <c r="N26" s="24"/>
      <c r="O26" s="24"/>
      <c r="P26" s="24"/>
      <c r="Q26" s="27"/>
      <c r="R26" s="27"/>
      <c r="S26" s="27"/>
      <c r="T26" s="27"/>
    </row>
    <row r="27" spans="1:20" x14ac:dyDescent="0.2">
      <c r="A27" s="24"/>
      <c r="B27" s="24"/>
      <c r="C27" s="24"/>
      <c r="D27" s="24"/>
      <c r="E27" s="24"/>
      <c r="F27" s="24"/>
      <c r="G27" s="24"/>
      <c r="H27" s="24"/>
      <c r="I27" s="24"/>
      <c r="J27" s="24"/>
      <c r="K27" s="24"/>
      <c r="L27" s="24"/>
      <c r="M27" s="24"/>
      <c r="N27" s="24"/>
      <c r="O27" s="24"/>
      <c r="P27" s="24"/>
      <c r="Q27" s="27"/>
      <c r="R27" s="27"/>
      <c r="S27" s="27"/>
      <c r="T27" s="27"/>
    </row>
    <row r="28" spans="1:20" x14ac:dyDescent="0.2">
      <c r="A28" s="27"/>
      <c r="B28" s="27"/>
      <c r="C28" s="27"/>
      <c r="D28" s="27"/>
      <c r="E28" s="27"/>
      <c r="F28" s="27"/>
      <c r="G28" s="27"/>
      <c r="H28" s="27"/>
      <c r="I28" s="27"/>
      <c r="J28" s="27"/>
      <c r="K28" s="27"/>
      <c r="L28" s="27"/>
      <c r="M28" s="27"/>
      <c r="N28" s="27"/>
      <c r="O28" s="27"/>
      <c r="P28" s="27"/>
      <c r="Q28" s="27"/>
      <c r="R28" s="27"/>
      <c r="S28" s="27"/>
      <c r="T28" s="27"/>
    </row>
    <row r="29" spans="1:20" x14ac:dyDescent="0.2">
      <c r="A29" s="27"/>
      <c r="B29" s="27"/>
      <c r="C29" s="27"/>
      <c r="D29" s="27"/>
      <c r="E29" s="27"/>
      <c r="F29" s="27"/>
      <c r="G29" s="27"/>
      <c r="H29" s="27"/>
      <c r="I29" s="27"/>
      <c r="J29" s="27"/>
      <c r="K29" s="27"/>
      <c r="L29" s="27"/>
      <c r="M29" s="27"/>
      <c r="N29" s="27"/>
      <c r="O29" s="27"/>
      <c r="P29" s="27"/>
      <c r="Q29" s="27"/>
      <c r="R29" s="27"/>
      <c r="S29" s="27"/>
      <c r="T29" s="27"/>
    </row>
    <row r="30" spans="1:20" x14ac:dyDescent="0.2">
      <c r="A30" s="27"/>
      <c r="B30" s="27"/>
      <c r="C30" s="27"/>
      <c r="D30" s="27"/>
      <c r="E30" s="27"/>
      <c r="F30" s="27"/>
      <c r="G30" s="27"/>
      <c r="H30" s="27"/>
      <c r="I30" s="27"/>
      <c r="J30" s="27"/>
      <c r="K30" s="27"/>
      <c r="L30" s="27"/>
      <c r="M30" s="27"/>
      <c r="N30" s="27"/>
      <c r="O30" s="27"/>
      <c r="P30" s="27"/>
      <c r="Q30" s="27"/>
      <c r="R30" s="27"/>
      <c r="S30" s="27"/>
      <c r="T30" s="27"/>
    </row>
    <row r="31" spans="1:20" x14ac:dyDescent="0.2">
      <c r="A31" s="27"/>
      <c r="B31" s="27"/>
      <c r="C31" s="27"/>
      <c r="D31" s="27"/>
      <c r="E31" s="27"/>
      <c r="F31" s="27"/>
      <c r="G31" s="27"/>
      <c r="H31" s="27"/>
      <c r="I31" s="27"/>
      <c r="J31" s="27"/>
      <c r="K31" s="27"/>
      <c r="L31" s="27"/>
      <c r="M31" s="27"/>
      <c r="N31" s="27"/>
      <c r="O31" s="27"/>
      <c r="P31" s="27"/>
      <c r="Q31" s="27"/>
      <c r="R31" s="27"/>
      <c r="S31" s="27"/>
      <c r="T31" s="27"/>
    </row>
    <row r="32" spans="1:20" x14ac:dyDescent="0.2">
      <c r="A32" s="27"/>
      <c r="B32" s="27"/>
      <c r="C32" s="27"/>
      <c r="D32" s="27"/>
      <c r="E32" s="27"/>
      <c r="F32" s="27"/>
      <c r="G32" s="27"/>
      <c r="H32" s="27"/>
      <c r="I32" s="27"/>
      <c r="J32" s="27"/>
      <c r="K32" s="27"/>
      <c r="L32" s="27"/>
      <c r="M32" s="27"/>
      <c r="N32" s="27"/>
      <c r="O32" s="27"/>
      <c r="P32" s="27"/>
      <c r="Q32" s="27"/>
      <c r="R32" s="27"/>
      <c r="S32" s="27"/>
      <c r="T32" s="27"/>
    </row>
    <row r="33" spans="1:20" x14ac:dyDescent="0.2">
      <c r="A33" s="27"/>
      <c r="B33" s="27"/>
      <c r="C33" s="27"/>
      <c r="D33" s="27"/>
      <c r="E33" s="27"/>
      <c r="F33" s="27"/>
      <c r="G33" s="27"/>
      <c r="H33" s="27"/>
      <c r="I33" s="27"/>
      <c r="J33" s="27"/>
      <c r="K33" s="27"/>
      <c r="L33" s="27"/>
      <c r="M33" s="27"/>
      <c r="N33" s="27"/>
      <c r="O33" s="27"/>
      <c r="P33" s="27"/>
      <c r="Q33" s="27"/>
      <c r="R33" s="27"/>
      <c r="S33" s="27"/>
      <c r="T33" s="27"/>
    </row>
    <row r="34" spans="1:20" x14ac:dyDescent="0.2">
      <c r="A34" s="27"/>
      <c r="B34" s="27"/>
      <c r="C34" s="27"/>
      <c r="D34" s="27"/>
      <c r="E34" s="27"/>
      <c r="F34" s="27"/>
      <c r="G34" s="27"/>
      <c r="H34" s="27"/>
      <c r="I34" s="27"/>
      <c r="J34" s="27"/>
      <c r="K34" s="27"/>
      <c r="L34" s="27"/>
      <c r="M34" s="27"/>
      <c r="N34" s="27"/>
      <c r="O34" s="27"/>
      <c r="P34" s="27"/>
      <c r="Q34" s="27"/>
      <c r="R34" s="27"/>
      <c r="S34" s="27"/>
      <c r="T34" s="27"/>
    </row>
    <row r="35" spans="1:20" x14ac:dyDescent="0.2">
      <c r="A35" s="27"/>
      <c r="B35" s="27"/>
      <c r="C35" s="27"/>
      <c r="D35" s="27"/>
      <c r="E35" s="27"/>
      <c r="F35" s="27"/>
      <c r="G35" s="27"/>
      <c r="H35" s="27"/>
      <c r="I35" s="27"/>
      <c r="J35" s="27"/>
      <c r="K35" s="27"/>
      <c r="L35" s="27"/>
      <c r="M35" s="27"/>
      <c r="N35" s="27"/>
      <c r="O35" s="27"/>
      <c r="P35" s="27"/>
      <c r="Q35" s="27"/>
      <c r="R35" s="27"/>
      <c r="S35" s="27"/>
      <c r="T35" s="27"/>
    </row>
    <row r="36" spans="1:20" x14ac:dyDescent="0.2">
      <c r="A36" s="27"/>
      <c r="B36" s="27"/>
      <c r="C36" s="27"/>
      <c r="D36" s="27"/>
      <c r="E36" s="27"/>
      <c r="F36" s="27"/>
      <c r="G36" s="27"/>
      <c r="H36" s="27"/>
      <c r="I36" s="27"/>
      <c r="J36" s="27"/>
      <c r="K36" s="27"/>
      <c r="L36" s="27"/>
      <c r="M36" s="27"/>
      <c r="N36" s="27"/>
      <c r="O36" s="27"/>
      <c r="P36" s="27"/>
      <c r="Q36" s="27"/>
      <c r="R36" s="27"/>
      <c r="S36" s="27"/>
      <c r="T36" s="27"/>
    </row>
    <row r="37" spans="1:20" x14ac:dyDescent="0.2">
      <c r="A37" s="27"/>
      <c r="B37" s="27"/>
      <c r="C37" s="27"/>
      <c r="D37" s="27"/>
      <c r="E37" s="27"/>
      <c r="F37" s="27"/>
      <c r="G37" s="27"/>
      <c r="H37" s="27"/>
      <c r="I37" s="27"/>
      <c r="J37" s="27"/>
      <c r="K37" s="27"/>
      <c r="L37" s="27"/>
      <c r="M37" s="27"/>
      <c r="N37" s="27"/>
      <c r="O37" s="27"/>
      <c r="P37" s="27"/>
      <c r="Q37" s="27"/>
      <c r="R37" s="27"/>
      <c r="S37" s="27"/>
      <c r="T37" s="27"/>
    </row>
    <row r="38" spans="1:20" x14ac:dyDescent="0.2">
      <c r="A38" s="27"/>
      <c r="B38" s="27"/>
      <c r="C38" s="27"/>
      <c r="D38" s="27"/>
      <c r="E38" s="27"/>
      <c r="F38" s="27"/>
      <c r="G38" s="27"/>
      <c r="H38" s="27"/>
      <c r="I38" s="27"/>
      <c r="J38" s="27"/>
      <c r="K38" s="27"/>
      <c r="L38" s="27"/>
      <c r="M38" s="27"/>
      <c r="N38" s="27"/>
      <c r="O38" s="27"/>
      <c r="P38" s="27"/>
      <c r="Q38" s="27"/>
      <c r="R38" s="27"/>
      <c r="S38" s="27"/>
      <c r="T38" s="27"/>
    </row>
    <row r="39" spans="1:20" x14ac:dyDescent="0.2">
      <c r="A39" s="27"/>
      <c r="B39" s="27"/>
      <c r="C39" s="27"/>
      <c r="D39" s="27"/>
      <c r="E39" s="27"/>
      <c r="F39" s="27"/>
      <c r="G39" s="27"/>
      <c r="H39" s="27"/>
      <c r="I39" s="27"/>
      <c r="J39" s="27"/>
      <c r="K39" s="27"/>
      <c r="L39" s="27"/>
      <c r="M39" s="27"/>
      <c r="N39" s="27"/>
      <c r="O39" s="27"/>
      <c r="P39" s="27"/>
      <c r="Q39" s="27"/>
      <c r="R39" s="27"/>
      <c r="S39" s="27"/>
      <c r="T39" s="27"/>
    </row>
    <row r="40" spans="1:20" x14ac:dyDescent="0.2">
      <c r="A40" s="27"/>
      <c r="B40" s="27"/>
      <c r="C40" s="27"/>
      <c r="D40" s="27"/>
      <c r="E40" s="27"/>
      <c r="F40" s="27"/>
      <c r="G40" s="27"/>
      <c r="H40" s="27"/>
      <c r="I40" s="27"/>
      <c r="J40" s="27"/>
      <c r="K40" s="27"/>
      <c r="L40" s="27"/>
      <c r="M40" s="27"/>
      <c r="N40" s="27"/>
      <c r="O40" s="27"/>
      <c r="P40" s="27"/>
      <c r="Q40" s="27"/>
      <c r="R40" s="27"/>
      <c r="S40" s="27"/>
      <c r="T40" s="27"/>
    </row>
    <row r="41" spans="1:20" x14ac:dyDescent="0.2">
      <c r="A41" s="27"/>
      <c r="B41" s="27"/>
      <c r="C41" s="27"/>
      <c r="D41" s="27"/>
      <c r="E41" s="27"/>
      <c r="F41" s="27"/>
      <c r="G41" s="27"/>
      <c r="H41" s="27"/>
      <c r="I41" s="27"/>
      <c r="J41" s="27"/>
      <c r="K41" s="27"/>
      <c r="L41" s="27"/>
      <c r="M41" s="27"/>
      <c r="N41" s="27"/>
      <c r="O41" s="27"/>
      <c r="P41" s="27"/>
      <c r="Q41" s="27"/>
      <c r="R41" s="27"/>
      <c r="S41" s="27"/>
      <c r="T41" s="27"/>
    </row>
    <row r="42" spans="1:20" x14ac:dyDescent="0.2">
      <c r="A42" s="27"/>
      <c r="B42" s="27"/>
      <c r="C42" s="27"/>
      <c r="D42" s="27"/>
      <c r="E42" s="27"/>
      <c r="F42" s="27"/>
      <c r="G42" s="27"/>
      <c r="H42" s="27"/>
      <c r="I42" s="27"/>
      <c r="J42" s="27"/>
      <c r="K42" s="27"/>
      <c r="L42" s="27"/>
      <c r="M42" s="27"/>
      <c r="N42" s="27"/>
      <c r="O42" s="27"/>
      <c r="P42" s="27"/>
      <c r="Q42" s="27"/>
      <c r="R42" s="27"/>
      <c r="S42" s="27"/>
      <c r="T42" s="27"/>
    </row>
    <row r="43" spans="1:20" x14ac:dyDescent="0.2">
      <c r="A43" s="27"/>
      <c r="B43" s="27"/>
      <c r="C43" s="27"/>
      <c r="D43" s="27"/>
      <c r="E43" s="27"/>
      <c r="F43" s="27"/>
      <c r="G43" s="27"/>
      <c r="H43" s="27"/>
      <c r="I43" s="27"/>
      <c r="J43" s="27"/>
      <c r="K43" s="27"/>
      <c r="L43" s="27"/>
      <c r="M43" s="27"/>
      <c r="N43" s="27"/>
      <c r="O43" s="27"/>
      <c r="P43" s="27"/>
      <c r="Q43" s="27"/>
      <c r="R43" s="27"/>
      <c r="S43" s="27"/>
      <c r="T43" s="27"/>
    </row>
  </sheetData>
  <sheetProtection algorithmName="SHA-512" hashValue="DdZycHBntCVioC1/UBi/ioWK2IQI6LeIuF2/irnBlY6yIYYAWncD0GiOYrpGv0aGXyXWVBQ/qmnIBnZBC5xEjA==" saltValue="OGUrX09/6Ni6eB72JIvnEg==" spinCount="100000" sheet="1" objects="1" scenarios="1" selectLockedCells="1"/>
  <mergeCells count="2">
    <mergeCell ref="B7:G19"/>
    <mergeCell ref="J7:O19"/>
  </mergeCell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codeName="Sheet10"/>
  <dimension ref="A1:T43"/>
  <sheetViews>
    <sheetView showGridLines="0" showRowColHeaders="0" workbookViewId="0">
      <selection activeCell="C24" sqref="C24"/>
    </sheetView>
  </sheetViews>
  <sheetFormatPr defaultColWidth="0" defaultRowHeight="12.6" zeroHeight="1" x14ac:dyDescent="0.2"/>
  <cols>
    <col min="1" max="4" width="8.26953125" style="2" customWidth="1"/>
    <col min="5" max="5" width="16.453125" style="2" customWidth="1"/>
    <col min="6" max="6" width="8.26953125" style="2" customWidth="1"/>
    <col min="7" max="7" width="6.90625" style="2" customWidth="1"/>
    <col min="8" max="12" width="8.26953125" style="2" customWidth="1"/>
    <col min="13" max="13" width="6.7265625" style="2" customWidth="1"/>
    <col min="14" max="14" width="8.26953125" style="2" customWidth="1"/>
    <col min="15" max="15" width="14.36328125" style="2" customWidth="1"/>
    <col min="16" max="16" width="13.90625" style="2" customWidth="1"/>
    <col min="17" max="20" width="11" style="2" customWidth="1"/>
    <col min="21" max="16384" width="11" style="2" hidden="1"/>
  </cols>
  <sheetData>
    <row r="1" spans="1:20" s="1" customFormat="1" ht="10.199999999999999" x14ac:dyDescent="0.2">
      <c r="A1" s="51"/>
      <c r="B1" s="51"/>
      <c r="C1" s="51"/>
      <c r="D1" s="51"/>
      <c r="E1" s="51"/>
      <c r="F1" s="23"/>
      <c r="G1" s="23"/>
      <c r="H1" s="23"/>
      <c r="I1" s="23"/>
      <c r="J1" s="23"/>
      <c r="K1" s="23"/>
      <c r="L1" s="23"/>
      <c r="M1" s="23"/>
      <c r="N1" s="23"/>
      <c r="O1" s="23"/>
      <c r="P1" s="23"/>
      <c r="Q1" s="26"/>
      <c r="R1" s="26"/>
      <c r="S1" s="26"/>
      <c r="T1" s="26"/>
    </row>
    <row r="2" spans="1:20" s="1" customFormat="1" ht="19.5" customHeight="1" x14ac:dyDescent="0.2">
      <c r="A2" s="51"/>
      <c r="B2" s="51"/>
      <c r="C2" s="51"/>
      <c r="D2" s="51"/>
      <c r="E2" s="51"/>
      <c r="F2" s="23"/>
      <c r="G2" s="23"/>
      <c r="H2" s="23"/>
      <c r="I2" s="23"/>
      <c r="J2" s="23"/>
      <c r="K2" s="23"/>
      <c r="L2" s="23"/>
      <c r="M2" s="23"/>
      <c r="N2" s="23"/>
      <c r="O2" s="23"/>
      <c r="P2" s="23"/>
      <c r="Q2" s="26"/>
      <c r="R2" s="26"/>
      <c r="S2" s="26"/>
      <c r="T2" s="26"/>
    </row>
    <row r="3" spans="1:20" s="8" customFormat="1" ht="40.799999999999997" x14ac:dyDescent="0.75">
      <c r="A3" s="65"/>
      <c r="B3" s="54" t="s">
        <v>89</v>
      </c>
      <c r="C3" s="49"/>
      <c r="D3" s="50"/>
      <c r="E3" s="48"/>
      <c r="F3" s="25"/>
      <c r="G3" s="25"/>
      <c r="H3" s="25"/>
      <c r="I3" s="25"/>
      <c r="J3" s="25"/>
      <c r="K3" s="25"/>
      <c r="L3" s="25"/>
      <c r="M3" s="25"/>
      <c r="N3" s="25"/>
      <c r="O3" s="25"/>
      <c r="P3" s="25"/>
      <c r="Q3" s="28"/>
      <c r="R3" s="28"/>
      <c r="S3" s="28"/>
      <c r="T3" s="28"/>
    </row>
    <row r="4" spans="1:20" s="9" customFormat="1" ht="21.75" customHeight="1" x14ac:dyDescent="0.25">
      <c r="A4" s="66"/>
      <c r="B4" s="42"/>
      <c r="C4" s="43"/>
      <c r="D4" s="44"/>
      <c r="E4" s="67"/>
      <c r="F4" s="46"/>
      <c r="G4" s="46"/>
      <c r="H4" s="46"/>
      <c r="I4" s="46"/>
      <c r="J4" s="46"/>
      <c r="K4" s="46"/>
      <c r="L4" s="46"/>
      <c r="M4" s="46"/>
      <c r="N4" s="46"/>
      <c r="O4" s="46"/>
      <c r="P4" s="46"/>
      <c r="Q4" s="37"/>
      <c r="R4" s="37"/>
      <c r="S4" s="37"/>
      <c r="T4" s="37"/>
    </row>
    <row r="5" spans="1:20" ht="21.75" customHeight="1" x14ac:dyDescent="0.25">
      <c r="A5" s="55"/>
      <c r="B5" s="55"/>
      <c r="C5" s="55"/>
      <c r="D5" s="55"/>
      <c r="E5" s="55"/>
      <c r="F5" s="56"/>
      <c r="G5" s="56"/>
      <c r="H5" s="56"/>
      <c r="I5" s="56"/>
      <c r="J5" s="56"/>
      <c r="K5" s="56"/>
      <c r="L5" s="56"/>
      <c r="M5" s="56"/>
      <c r="N5" s="56"/>
      <c r="O5" s="56"/>
      <c r="P5" s="56"/>
      <c r="Q5" s="27"/>
      <c r="R5" s="27"/>
      <c r="S5" s="27"/>
      <c r="T5" s="27"/>
    </row>
    <row r="6" spans="1:20" ht="16.5" customHeight="1" x14ac:dyDescent="0.35">
      <c r="A6" s="74"/>
      <c r="B6" s="228" t="s">
        <v>145</v>
      </c>
      <c r="C6" s="228"/>
      <c r="D6" s="228"/>
      <c r="E6" s="228"/>
      <c r="F6" s="228"/>
      <c r="G6" s="91"/>
      <c r="H6" s="91"/>
      <c r="I6" s="230" t="s">
        <v>179</v>
      </c>
      <c r="J6" s="230"/>
      <c r="K6" s="230"/>
      <c r="L6" s="230"/>
      <c r="M6" s="230"/>
      <c r="N6" s="230"/>
      <c r="O6" s="91"/>
      <c r="P6" s="74"/>
      <c r="Q6" s="27"/>
      <c r="R6" s="27"/>
      <c r="S6" s="27"/>
      <c r="T6" s="27"/>
    </row>
    <row r="7" spans="1:20" ht="18" x14ac:dyDescent="0.35">
      <c r="A7" s="74"/>
      <c r="B7" s="229"/>
      <c r="C7" s="229"/>
      <c r="D7" s="229"/>
      <c r="E7" s="229"/>
      <c r="F7" s="229"/>
      <c r="G7" s="92"/>
      <c r="H7" s="92"/>
      <c r="I7" s="231"/>
      <c r="J7" s="231"/>
      <c r="K7" s="231"/>
      <c r="L7" s="231"/>
      <c r="M7" s="231"/>
      <c r="N7" s="231"/>
      <c r="O7" s="92"/>
      <c r="P7" s="74"/>
      <c r="Q7" s="27"/>
      <c r="R7" s="27"/>
      <c r="S7" s="27"/>
      <c r="T7" s="27"/>
    </row>
    <row r="8" spans="1:20" ht="18" x14ac:dyDescent="0.35">
      <c r="A8" s="74"/>
      <c r="B8" s="229"/>
      <c r="C8" s="229"/>
      <c r="D8" s="229"/>
      <c r="E8" s="229"/>
      <c r="F8" s="229"/>
      <c r="G8" s="92"/>
      <c r="H8" s="92"/>
      <c r="I8" s="231"/>
      <c r="J8" s="231"/>
      <c r="K8" s="231"/>
      <c r="L8" s="231"/>
      <c r="M8" s="231"/>
      <c r="N8" s="231"/>
      <c r="O8" s="92"/>
      <c r="P8" s="74"/>
      <c r="Q8" s="27"/>
      <c r="R8" s="27"/>
      <c r="S8" s="27"/>
      <c r="T8" s="27"/>
    </row>
    <row r="9" spans="1:20" ht="18" x14ac:dyDescent="0.35">
      <c r="A9" s="74"/>
      <c r="B9" s="229"/>
      <c r="C9" s="229"/>
      <c r="D9" s="229"/>
      <c r="E9" s="229"/>
      <c r="F9" s="229"/>
      <c r="G9" s="92"/>
      <c r="H9" s="92"/>
      <c r="I9" s="231"/>
      <c r="J9" s="231"/>
      <c r="K9" s="231"/>
      <c r="L9" s="231"/>
      <c r="M9" s="231"/>
      <c r="N9" s="231"/>
      <c r="O9" s="92"/>
      <c r="P9" s="74"/>
      <c r="Q9" s="27"/>
      <c r="R9" s="27"/>
      <c r="S9" s="27"/>
      <c r="T9" s="27"/>
    </row>
    <row r="10" spans="1:20" ht="18" x14ac:dyDescent="0.35">
      <c r="A10" s="74"/>
      <c r="B10" s="229"/>
      <c r="C10" s="229"/>
      <c r="D10" s="229"/>
      <c r="E10" s="229"/>
      <c r="F10" s="229"/>
      <c r="G10" s="92"/>
      <c r="H10" s="92"/>
      <c r="I10" s="231"/>
      <c r="J10" s="231"/>
      <c r="K10" s="231"/>
      <c r="L10" s="231"/>
      <c r="M10" s="231"/>
      <c r="N10" s="231"/>
      <c r="O10" s="92"/>
      <c r="P10" s="74"/>
      <c r="Q10" s="27"/>
      <c r="R10" s="27"/>
      <c r="S10" s="27"/>
      <c r="T10" s="27"/>
    </row>
    <row r="11" spans="1:20" ht="18" x14ac:dyDescent="0.35">
      <c r="A11" s="74"/>
      <c r="B11" s="229"/>
      <c r="C11" s="229"/>
      <c r="D11" s="229"/>
      <c r="E11" s="229"/>
      <c r="F11" s="229"/>
      <c r="G11" s="92"/>
      <c r="H11" s="92"/>
      <c r="I11" s="231"/>
      <c r="J11" s="231"/>
      <c r="K11" s="231"/>
      <c r="L11" s="231"/>
      <c r="M11" s="231"/>
      <c r="N11" s="231"/>
      <c r="O11" s="92"/>
      <c r="P11" s="74"/>
      <c r="Q11" s="27"/>
      <c r="R11" s="27"/>
      <c r="S11" s="27"/>
      <c r="T11" s="27"/>
    </row>
    <row r="12" spans="1:20" ht="18" x14ac:dyDescent="0.35">
      <c r="A12" s="74"/>
      <c r="B12" s="229"/>
      <c r="C12" s="229"/>
      <c r="D12" s="229"/>
      <c r="E12" s="229"/>
      <c r="F12" s="229"/>
      <c r="G12" s="92"/>
      <c r="H12" s="92"/>
      <c r="I12" s="231"/>
      <c r="J12" s="231"/>
      <c r="K12" s="231"/>
      <c r="L12" s="231"/>
      <c r="M12" s="231"/>
      <c r="N12" s="231"/>
      <c r="O12" s="92"/>
      <c r="P12" s="74"/>
      <c r="Q12" s="27"/>
      <c r="R12" s="27"/>
      <c r="S12" s="27"/>
      <c r="T12" s="27"/>
    </row>
    <row r="13" spans="1:20" ht="18" x14ac:dyDescent="0.35">
      <c r="A13" s="74"/>
      <c r="B13" s="229"/>
      <c r="C13" s="229"/>
      <c r="D13" s="229"/>
      <c r="E13" s="229"/>
      <c r="F13" s="229"/>
      <c r="G13" s="92"/>
      <c r="H13" s="92"/>
      <c r="I13" s="231"/>
      <c r="J13" s="231"/>
      <c r="K13" s="231"/>
      <c r="L13" s="231"/>
      <c r="M13" s="231"/>
      <c r="N13" s="231"/>
      <c r="O13" s="92"/>
      <c r="P13" s="74"/>
      <c r="Q13" s="27"/>
      <c r="R13" s="27"/>
      <c r="S13" s="27"/>
      <c r="T13" s="27"/>
    </row>
    <row r="14" spans="1:20" ht="18" x14ac:dyDescent="0.35">
      <c r="A14" s="74"/>
      <c r="B14" s="229"/>
      <c r="C14" s="229"/>
      <c r="D14" s="229"/>
      <c r="E14" s="229"/>
      <c r="F14" s="229"/>
      <c r="G14" s="92"/>
      <c r="H14" s="92"/>
      <c r="I14" s="231"/>
      <c r="J14" s="231"/>
      <c r="K14" s="231"/>
      <c r="L14" s="231"/>
      <c r="M14" s="231"/>
      <c r="N14" s="231"/>
      <c r="O14" s="92"/>
      <c r="P14" s="74"/>
      <c r="Q14" s="27"/>
      <c r="R14" s="27"/>
      <c r="S14" s="27"/>
      <c r="T14" s="27"/>
    </row>
    <row r="15" spans="1:20" ht="18" x14ac:dyDescent="0.35">
      <c r="A15" s="74"/>
      <c r="B15" s="229"/>
      <c r="C15" s="229"/>
      <c r="D15" s="229"/>
      <c r="E15" s="229"/>
      <c r="F15" s="229"/>
      <c r="G15" s="92"/>
      <c r="H15" s="92"/>
      <c r="I15" s="231"/>
      <c r="J15" s="231"/>
      <c r="K15" s="231"/>
      <c r="L15" s="231"/>
      <c r="M15" s="231"/>
      <c r="N15" s="231"/>
      <c r="O15" s="92"/>
      <c r="P15" s="74"/>
      <c r="Q15" s="27"/>
      <c r="R15" s="27"/>
      <c r="S15" s="27"/>
      <c r="T15" s="27"/>
    </row>
    <row r="16" spans="1:20" ht="16.5" customHeight="1" x14ac:dyDescent="0.35">
      <c r="A16" s="74"/>
      <c r="B16" s="229"/>
      <c r="C16" s="229"/>
      <c r="D16" s="229"/>
      <c r="E16" s="229"/>
      <c r="F16" s="229"/>
      <c r="G16" s="92"/>
      <c r="H16" s="92"/>
      <c r="I16" s="231"/>
      <c r="J16" s="231"/>
      <c r="K16" s="231"/>
      <c r="L16" s="231"/>
      <c r="M16" s="231"/>
      <c r="N16" s="231"/>
      <c r="O16" s="92"/>
      <c r="P16" s="74"/>
      <c r="Q16" s="27"/>
      <c r="R16" s="27"/>
      <c r="S16" s="27"/>
      <c r="T16" s="27"/>
    </row>
    <row r="17" spans="1:20" ht="18" x14ac:dyDescent="0.35">
      <c r="A17" s="74"/>
      <c r="B17" s="229"/>
      <c r="C17" s="229"/>
      <c r="D17" s="229"/>
      <c r="E17" s="229"/>
      <c r="F17" s="229"/>
      <c r="G17" s="92"/>
      <c r="H17" s="92"/>
      <c r="I17" s="231"/>
      <c r="J17" s="231"/>
      <c r="K17" s="231"/>
      <c r="L17" s="231"/>
      <c r="M17" s="231"/>
      <c r="N17" s="231"/>
      <c r="O17" s="92"/>
      <c r="P17" s="74"/>
      <c r="Q17" s="27"/>
      <c r="R17" s="27"/>
      <c r="S17" s="27"/>
      <c r="T17" s="27"/>
    </row>
    <row r="18" spans="1:20" ht="18" x14ac:dyDescent="0.35">
      <c r="A18" s="74"/>
      <c r="B18" s="229"/>
      <c r="C18" s="229"/>
      <c r="D18" s="229"/>
      <c r="E18" s="229"/>
      <c r="F18" s="229"/>
      <c r="G18" s="92"/>
      <c r="H18" s="92"/>
      <c r="I18" s="231"/>
      <c r="J18" s="231"/>
      <c r="K18" s="231"/>
      <c r="L18" s="231"/>
      <c r="M18" s="231"/>
      <c r="N18" s="231"/>
      <c r="O18" s="92"/>
      <c r="P18" s="74"/>
      <c r="Q18" s="27"/>
      <c r="R18" s="27"/>
      <c r="S18" s="27"/>
      <c r="T18" s="27"/>
    </row>
    <row r="19" spans="1:20" ht="31.5" customHeight="1" x14ac:dyDescent="0.35">
      <c r="A19" s="74"/>
      <c r="B19" s="229"/>
      <c r="C19" s="229"/>
      <c r="D19" s="229"/>
      <c r="E19" s="229"/>
      <c r="F19" s="229"/>
      <c r="G19" s="92"/>
      <c r="H19" s="92"/>
      <c r="I19" s="231"/>
      <c r="J19" s="231"/>
      <c r="K19" s="231"/>
      <c r="L19" s="231"/>
      <c r="M19" s="231"/>
      <c r="N19" s="231"/>
      <c r="O19" s="92"/>
      <c r="P19" s="74"/>
      <c r="Q19" s="27"/>
      <c r="R19" s="27"/>
      <c r="S19" s="27"/>
      <c r="T19" s="27"/>
    </row>
    <row r="20" spans="1:20" ht="18.75" customHeight="1" x14ac:dyDescent="0.35">
      <c r="A20" s="74"/>
      <c r="B20" s="93"/>
      <c r="C20" s="93"/>
      <c r="D20" s="93"/>
      <c r="E20" s="93"/>
      <c r="F20" s="93"/>
      <c r="G20" s="93"/>
      <c r="H20" s="93"/>
      <c r="I20" s="93"/>
      <c r="J20" s="93"/>
      <c r="K20" s="93"/>
      <c r="L20" s="93"/>
      <c r="M20" s="93"/>
      <c r="N20" s="93"/>
      <c r="O20" s="93"/>
      <c r="P20" s="74"/>
      <c r="Q20" s="27"/>
      <c r="R20" s="27"/>
      <c r="S20" s="27"/>
      <c r="T20" s="27"/>
    </row>
    <row r="21" spans="1:20" ht="20.25" customHeight="1" x14ac:dyDescent="0.3">
      <c r="A21" s="53"/>
      <c r="B21" s="53"/>
      <c r="C21" s="53"/>
      <c r="D21" s="53"/>
      <c r="E21" s="53"/>
      <c r="F21" s="53"/>
      <c r="G21" s="53"/>
      <c r="H21" s="53"/>
      <c r="I21" s="94"/>
      <c r="J21" s="53"/>
      <c r="K21" s="53"/>
      <c r="L21" s="53"/>
      <c r="M21" s="53"/>
      <c r="N21" s="53"/>
      <c r="O21" s="53"/>
      <c r="P21" s="53"/>
      <c r="Q21" s="27"/>
      <c r="R21" s="27"/>
      <c r="S21" s="27"/>
      <c r="T21" s="27"/>
    </row>
    <row r="22" spans="1:20" ht="12.75" customHeight="1" x14ac:dyDescent="0.3">
      <c r="A22" s="24"/>
      <c r="B22" s="24"/>
      <c r="C22" s="24"/>
      <c r="D22" s="24"/>
      <c r="E22" s="24"/>
      <c r="F22" s="24"/>
      <c r="G22" s="24"/>
      <c r="H22" s="24"/>
      <c r="I22" s="104" t="s">
        <v>150</v>
      </c>
      <c r="J22" s="24"/>
      <c r="K22" s="24"/>
      <c r="L22" s="24"/>
      <c r="M22" s="24"/>
      <c r="N22" s="24"/>
      <c r="O22" s="24"/>
      <c r="P22" s="24"/>
      <c r="Q22" s="27"/>
      <c r="R22" s="27"/>
      <c r="S22" s="27"/>
      <c r="T22" s="27"/>
    </row>
    <row r="23" spans="1:20" ht="12.75" customHeight="1" x14ac:dyDescent="0.3">
      <c r="A23" s="24"/>
      <c r="B23" s="24"/>
      <c r="C23" s="24"/>
      <c r="D23" s="24"/>
      <c r="E23" s="24"/>
      <c r="F23" s="24"/>
      <c r="G23" s="24"/>
      <c r="H23" s="24"/>
      <c r="I23" s="104" t="s">
        <v>144</v>
      </c>
      <c r="J23" s="24"/>
      <c r="K23" s="24"/>
      <c r="L23" s="24"/>
      <c r="M23" s="24"/>
      <c r="N23" s="24"/>
      <c r="O23" s="24"/>
      <c r="P23" s="24"/>
      <c r="Q23" s="27"/>
      <c r="R23" s="27"/>
      <c r="S23" s="27"/>
      <c r="T23" s="27"/>
    </row>
    <row r="24" spans="1:20" ht="12.75" customHeight="1" x14ac:dyDescent="0.3">
      <c r="A24" s="24"/>
      <c r="B24" s="24"/>
      <c r="C24" s="24"/>
      <c r="D24" s="24"/>
      <c r="E24" s="24"/>
      <c r="F24" s="24"/>
      <c r="G24" s="24"/>
      <c r="H24" s="24"/>
      <c r="I24" s="104" t="s">
        <v>105</v>
      </c>
      <c r="J24" s="24"/>
      <c r="K24" s="24"/>
      <c r="L24" s="24"/>
      <c r="M24" s="24"/>
      <c r="N24" s="24"/>
      <c r="O24" s="24"/>
      <c r="P24" s="24"/>
      <c r="Q24" s="27"/>
      <c r="R24" s="27"/>
      <c r="S24" s="27"/>
      <c r="T24" s="27"/>
    </row>
    <row r="25" spans="1:20" ht="12.75" customHeight="1" x14ac:dyDescent="0.3">
      <c r="A25" s="24"/>
      <c r="B25" s="24"/>
      <c r="C25" s="24"/>
      <c r="D25" s="24"/>
      <c r="E25" s="24"/>
      <c r="F25" s="24"/>
      <c r="G25" s="24"/>
      <c r="H25" s="24"/>
      <c r="I25" s="104" t="s">
        <v>99</v>
      </c>
      <c r="J25" s="24"/>
      <c r="K25" s="24"/>
      <c r="L25" s="24"/>
      <c r="M25" s="24"/>
      <c r="N25" s="24"/>
      <c r="O25" s="24"/>
      <c r="P25" s="24"/>
      <c r="Q25" s="27"/>
      <c r="R25" s="27"/>
      <c r="S25" s="27"/>
      <c r="T25" s="27"/>
    </row>
    <row r="26" spans="1:20" x14ac:dyDescent="0.2">
      <c r="A26" s="24"/>
      <c r="B26" s="24"/>
      <c r="C26" s="24"/>
      <c r="D26" s="24"/>
      <c r="E26" s="24"/>
      <c r="F26" s="24"/>
      <c r="G26" s="24"/>
      <c r="H26" s="24"/>
      <c r="I26" s="24"/>
      <c r="J26" s="24"/>
      <c r="K26" s="24"/>
      <c r="L26" s="24"/>
      <c r="M26" s="24"/>
      <c r="N26" s="24"/>
      <c r="O26" s="24"/>
      <c r="P26" s="24"/>
      <c r="Q26" s="27"/>
      <c r="R26" s="27"/>
      <c r="S26" s="27"/>
      <c r="T26" s="27"/>
    </row>
    <row r="27" spans="1:20" x14ac:dyDescent="0.2">
      <c r="A27" s="24"/>
      <c r="B27" s="24"/>
      <c r="C27" s="24"/>
      <c r="D27" s="24"/>
      <c r="E27" s="24"/>
      <c r="F27" s="24"/>
      <c r="G27" s="24"/>
      <c r="H27" s="24"/>
      <c r="I27" s="24"/>
      <c r="J27" s="24"/>
      <c r="K27" s="24"/>
      <c r="L27" s="24"/>
      <c r="M27" s="24"/>
      <c r="N27" s="24"/>
      <c r="O27" s="24"/>
      <c r="P27" s="24"/>
      <c r="Q27" s="27"/>
      <c r="R27" s="27"/>
      <c r="S27" s="27"/>
      <c r="T27" s="27"/>
    </row>
    <row r="28" spans="1:20" x14ac:dyDescent="0.2">
      <c r="A28" s="27"/>
      <c r="B28" s="27"/>
      <c r="C28" s="27"/>
      <c r="D28" s="27"/>
      <c r="E28" s="27"/>
      <c r="F28" s="27"/>
      <c r="G28" s="27"/>
      <c r="H28" s="27"/>
      <c r="I28" s="27"/>
      <c r="J28" s="27"/>
      <c r="K28" s="27"/>
      <c r="L28" s="27"/>
      <c r="M28" s="27"/>
      <c r="N28" s="27"/>
      <c r="O28" s="27"/>
      <c r="P28" s="27"/>
      <c r="Q28" s="27"/>
      <c r="R28" s="27"/>
      <c r="S28" s="27"/>
      <c r="T28" s="27"/>
    </row>
    <row r="29" spans="1:20" x14ac:dyDescent="0.2">
      <c r="A29" s="27"/>
      <c r="B29" s="27"/>
      <c r="C29" s="27"/>
      <c r="D29" s="27"/>
      <c r="E29" s="27"/>
      <c r="F29" s="27"/>
      <c r="G29" s="27"/>
      <c r="H29" s="27"/>
      <c r="I29" s="27"/>
      <c r="J29" s="27"/>
      <c r="K29" s="27"/>
      <c r="L29" s="27"/>
      <c r="M29" s="27"/>
      <c r="N29" s="27"/>
      <c r="O29" s="27"/>
      <c r="P29" s="27"/>
      <c r="Q29" s="27"/>
      <c r="R29" s="27"/>
      <c r="S29" s="27"/>
      <c r="T29" s="27"/>
    </row>
    <row r="30" spans="1:20" x14ac:dyDescent="0.2">
      <c r="A30" s="27"/>
      <c r="B30" s="27"/>
      <c r="C30" s="27"/>
      <c r="D30" s="27"/>
      <c r="E30" s="27"/>
      <c r="F30" s="27"/>
      <c r="G30" s="27"/>
      <c r="H30" s="27"/>
      <c r="I30" s="27"/>
      <c r="J30" s="27"/>
      <c r="K30" s="27"/>
      <c r="L30" s="27"/>
      <c r="M30" s="27"/>
      <c r="N30" s="27"/>
      <c r="O30" s="27"/>
      <c r="P30" s="27"/>
      <c r="Q30" s="27"/>
      <c r="R30" s="27"/>
      <c r="S30" s="27"/>
      <c r="T30" s="27"/>
    </row>
    <row r="31" spans="1:20" x14ac:dyDescent="0.2">
      <c r="A31" s="27"/>
      <c r="B31" s="27"/>
      <c r="C31" s="27"/>
      <c r="D31" s="27"/>
      <c r="E31" s="27"/>
      <c r="F31" s="27"/>
      <c r="G31" s="27"/>
      <c r="H31" s="27"/>
      <c r="I31" s="27"/>
      <c r="J31" s="27"/>
      <c r="K31" s="27"/>
      <c r="L31" s="27"/>
      <c r="M31" s="27"/>
      <c r="N31" s="27"/>
      <c r="O31" s="27"/>
      <c r="P31" s="27"/>
      <c r="Q31" s="27"/>
      <c r="R31" s="27"/>
      <c r="S31" s="27"/>
      <c r="T31" s="27"/>
    </row>
    <row r="32" spans="1:20" x14ac:dyDescent="0.2">
      <c r="A32" s="27"/>
      <c r="B32" s="27"/>
      <c r="C32" s="27"/>
      <c r="D32" s="27"/>
      <c r="E32" s="27"/>
      <c r="F32" s="27"/>
      <c r="G32" s="27"/>
      <c r="H32" s="27"/>
      <c r="I32" s="27"/>
      <c r="J32" s="27"/>
      <c r="K32" s="27"/>
      <c r="L32" s="27"/>
      <c r="M32" s="27"/>
      <c r="N32" s="27"/>
      <c r="O32" s="27"/>
      <c r="P32" s="27"/>
      <c r="Q32" s="27"/>
      <c r="R32" s="27"/>
      <c r="S32" s="27"/>
      <c r="T32" s="27"/>
    </row>
    <row r="33" spans="1:20" x14ac:dyDescent="0.2">
      <c r="A33" s="27"/>
      <c r="B33" s="27"/>
      <c r="C33" s="27"/>
      <c r="D33" s="27"/>
      <c r="E33" s="27"/>
      <c r="F33" s="27"/>
      <c r="G33" s="27"/>
      <c r="H33" s="27"/>
      <c r="I33" s="27"/>
      <c r="J33" s="27"/>
      <c r="K33" s="27"/>
      <c r="L33" s="27"/>
      <c r="M33" s="27"/>
      <c r="N33" s="27"/>
      <c r="O33" s="27"/>
      <c r="P33" s="27"/>
      <c r="Q33" s="27"/>
      <c r="R33" s="27"/>
      <c r="S33" s="27"/>
      <c r="T33" s="27"/>
    </row>
    <row r="34" spans="1:20" x14ac:dyDescent="0.2">
      <c r="A34" s="27"/>
      <c r="B34" s="27"/>
      <c r="C34" s="27"/>
      <c r="D34" s="27"/>
      <c r="E34" s="27"/>
      <c r="F34" s="27"/>
      <c r="G34" s="27"/>
      <c r="H34" s="27"/>
      <c r="I34" s="27"/>
      <c r="J34" s="27"/>
      <c r="K34" s="27"/>
      <c r="L34" s="27"/>
      <c r="M34" s="27"/>
      <c r="N34" s="27"/>
      <c r="O34" s="27"/>
      <c r="P34" s="27"/>
      <c r="Q34" s="27"/>
      <c r="R34" s="27"/>
      <c r="S34" s="27"/>
      <c r="T34" s="27"/>
    </row>
    <row r="35" spans="1:20" x14ac:dyDescent="0.2">
      <c r="A35" s="27"/>
      <c r="B35" s="27"/>
      <c r="C35" s="27"/>
      <c r="D35" s="27"/>
      <c r="E35" s="27"/>
      <c r="F35" s="27"/>
      <c r="G35" s="27"/>
      <c r="H35" s="27"/>
      <c r="I35" s="27"/>
      <c r="J35" s="27"/>
      <c r="K35" s="27"/>
      <c r="L35" s="27"/>
      <c r="M35" s="27"/>
      <c r="N35" s="27"/>
      <c r="O35" s="27"/>
      <c r="P35" s="27"/>
      <c r="Q35" s="27"/>
      <c r="R35" s="27"/>
      <c r="S35" s="27"/>
      <c r="T35" s="27"/>
    </row>
    <row r="36" spans="1:20" x14ac:dyDescent="0.2">
      <c r="A36" s="27"/>
      <c r="B36" s="27"/>
      <c r="C36" s="27"/>
      <c r="D36" s="27"/>
      <c r="E36" s="27"/>
      <c r="F36" s="27"/>
      <c r="G36" s="27"/>
      <c r="H36" s="27"/>
      <c r="I36" s="27"/>
      <c r="J36" s="27"/>
      <c r="K36" s="27"/>
      <c r="L36" s="27"/>
      <c r="M36" s="27"/>
      <c r="N36" s="27"/>
      <c r="O36" s="27"/>
      <c r="P36" s="27"/>
      <c r="Q36" s="27"/>
      <c r="R36" s="27"/>
      <c r="S36" s="27"/>
      <c r="T36" s="27"/>
    </row>
    <row r="37" spans="1:20" x14ac:dyDescent="0.2">
      <c r="A37" s="27"/>
      <c r="B37" s="27"/>
      <c r="C37" s="27"/>
      <c r="D37" s="27"/>
      <c r="E37" s="27"/>
      <c r="F37" s="27"/>
      <c r="G37" s="27"/>
      <c r="H37" s="27"/>
      <c r="I37" s="27"/>
      <c r="J37" s="27"/>
      <c r="K37" s="27"/>
      <c r="L37" s="27"/>
      <c r="M37" s="27"/>
      <c r="N37" s="27"/>
      <c r="O37" s="27"/>
      <c r="P37" s="27"/>
      <c r="Q37" s="27"/>
      <c r="R37" s="27"/>
      <c r="S37" s="27"/>
      <c r="T37" s="27"/>
    </row>
    <row r="38" spans="1:20" x14ac:dyDescent="0.2">
      <c r="A38" s="27"/>
      <c r="B38" s="27"/>
      <c r="C38" s="27"/>
      <c r="D38" s="27"/>
      <c r="E38" s="27"/>
      <c r="F38" s="27"/>
      <c r="G38" s="27"/>
      <c r="H38" s="27"/>
      <c r="I38" s="27"/>
      <c r="J38" s="27"/>
      <c r="K38" s="27"/>
      <c r="L38" s="27"/>
      <c r="M38" s="27"/>
      <c r="N38" s="27"/>
      <c r="O38" s="27"/>
      <c r="P38" s="27"/>
      <c r="Q38" s="27"/>
      <c r="R38" s="27"/>
      <c r="S38" s="27"/>
      <c r="T38" s="27"/>
    </row>
    <row r="39" spans="1:20" x14ac:dyDescent="0.2">
      <c r="A39" s="27"/>
      <c r="B39" s="27"/>
      <c r="C39" s="27"/>
      <c r="D39" s="27"/>
      <c r="E39" s="27"/>
      <c r="F39" s="27"/>
      <c r="G39" s="27"/>
      <c r="H39" s="27"/>
      <c r="I39" s="27"/>
      <c r="J39" s="27"/>
      <c r="K39" s="27"/>
      <c r="L39" s="27"/>
      <c r="M39" s="27"/>
      <c r="N39" s="27"/>
      <c r="O39" s="27"/>
      <c r="P39" s="27"/>
      <c r="Q39" s="27"/>
      <c r="R39" s="27"/>
      <c r="S39" s="27"/>
      <c r="T39" s="27"/>
    </row>
    <row r="40" spans="1:20" x14ac:dyDescent="0.2">
      <c r="A40" s="27"/>
      <c r="B40" s="27"/>
      <c r="C40" s="27"/>
      <c r="D40" s="27"/>
      <c r="E40" s="27"/>
      <c r="F40" s="27"/>
      <c r="G40" s="27"/>
      <c r="H40" s="27"/>
      <c r="I40" s="27"/>
      <c r="J40" s="27"/>
      <c r="K40" s="27"/>
      <c r="L40" s="27"/>
      <c r="M40" s="27"/>
      <c r="N40" s="27"/>
      <c r="O40" s="27"/>
      <c r="P40" s="27"/>
      <c r="Q40" s="27"/>
      <c r="R40" s="27"/>
      <c r="S40" s="27"/>
      <c r="T40" s="27"/>
    </row>
    <row r="41" spans="1:20" x14ac:dyDescent="0.2">
      <c r="A41" s="27"/>
      <c r="B41" s="27"/>
      <c r="C41" s="27"/>
      <c r="D41" s="27"/>
      <c r="E41" s="27"/>
      <c r="F41" s="27"/>
      <c r="G41" s="27"/>
      <c r="H41" s="27"/>
      <c r="I41" s="27"/>
      <c r="J41" s="27"/>
      <c r="K41" s="27"/>
      <c r="L41" s="27"/>
      <c r="M41" s="27"/>
      <c r="N41" s="27"/>
      <c r="O41" s="27"/>
      <c r="P41" s="27"/>
      <c r="Q41" s="27"/>
      <c r="R41" s="27"/>
      <c r="S41" s="27"/>
      <c r="T41" s="27"/>
    </row>
    <row r="42" spans="1:20" x14ac:dyDescent="0.2">
      <c r="A42" s="27"/>
      <c r="B42" s="27"/>
      <c r="C42" s="27"/>
      <c r="D42" s="27"/>
      <c r="E42" s="27"/>
      <c r="F42" s="27"/>
      <c r="G42" s="27"/>
      <c r="H42" s="27"/>
      <c r="I42" s="27"/>
      <c r="J42" s="27"/>
      <c r="K42" s="27"/>
      <c r="L42" s="27"/>
      <c r="M42" s="27"/>
      <c r="N42" s="27"/>
      <c r="O42" s="27"/>
      <c r="P42" s="27"/>
      <c r="Q42" s="27"/>
      <c r="R42" s="27"/>
      <c r="S42" s="27"/>
      <c r="T42" s="27"/>
    </row>
    <row r="43" spans="1:20" x14ac:dyDescent="0.2">
      <c r="A43" s="27"/>
      <c r="B43" s="27"/>
      <c r="C43" s="27"/>
      <c r="D43" s="27"/>
      <c r="E43" s="27"/>
      <c r="F43" s="27"/>
      <c r="G43" s="27"/>
      <c r="H43" s="27"/>
      <c r="I43" s="27"/>
      <c r="J43" s="27"/>
      <c r="K43" s="27"/>
      <c r="L43" s="27"/>
      <c r="M43" s="27"/>
      <c r="N43" s="27"/>
      <c r="O43" s="27"/>
      <c r="P43" s="27"/>
      <c r="Q43" s="27"/>
      <c r="R43" s="27"/>
      <c r="S43" s="27"/>
      <c r="T43" s="27"/>
    </row>
  </sheetData>
  <sheetProtection algorithmName="SHA-512" hashValue="26ewMVjq/P3dYJSNQEpTIEWqIfGHodDiQO8J96ufIxL3YeM4309JR81uOPIVQOGN1LLmQ4xxWV2y0iNjE/AChg==" saltValue="xl95O5CkCb+fyG7DNTsobA==" spinCount="100000" sheet="1" objects="1" scenarios="1" selectLockedCells="1" selectUnlockedCells="1"/>
  <mergeCells count="2">
    <mergeCell ref="B6:F19"/>
    <mergeCell ref="I6:N19"/>
  </mergeCells>
  <pageMargins left="0.7" right="0.7" top="0.75" bottom="0.75" header="0.3" footer="0.3"/>
  <pageSetup paperSize="9" orientation="portrait" horizontalDpi="30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Sheet1"/>
  <dimension ref="A1:T49"/>
  <sheetViews>
    <sheetView showGridLines="0" showRowColHeaders="0" zoomScaleNormal="100" workbookViewId="0">
      <selection activeCell="C30" sqref="C30"/>
    </sheetView>
  </sheetViews>
  <sheetFormatPr defaultColWidth="0" defaultRowHeight="12.6" zeroHeight="1" x14ac:dyDescent="0.2"/>
  <cols>
    <col min="1" max="12" width="8.26953125" style="2" customWidth="1"/>
    <col min="13" max="13" width="14.36328125" style="2" customWidth="1"/>
    <col min="14" max="14" width="13.90625" style="2" customWidth="1"/>
    <col min="15" max="15" width="11.36328125" style="2" customWidth="1"/>
    <col min="16" max="16" width="3.26953125" style="2" customWidth="1"/>
    <col min="17" max="20" width="11" style="2" customWidth="1"/>
    <col min="21" max="16384" width="11" style="2" hidden="1"/>
  </cols>
  <sheetData>
    <row r="1" spans="1:20" s="1" customFormat="1" ht="10.199999999999999" x14ac:dyDescent="0.2">
      <c r="A1" s="51"/>
      <c r="B1" s="51"/>
      <c r="C1" s="51"/>
      <c r="D1" s="51"/>
      <c r="E1" s="51"/>
      <c r="F1" s="23"/>
      <c r="G1" s="23"/>
      <c r="H1" s="23"/>
      <c r="I1" s="23"/>
      <c r="J1" s="23"/>
      <c r="K1" s="23"/>
      <c r="L1" s="23"/>
      <c r="M1" s="23"/>
      <c r="N1" s="23"/>
      <c r="O1" s="23"/>
      <c r="P1" s="23"/>
      <c r="Q1" s="26"/>
      <c r="R1" s="26"/>
      <c r="S1" s="26"/>
      <c r="T1" s="26"/>
    </row>
    <row r="2" spans="1:20" s="1" customFormat="1" ht="19.5" customHeight="1" x14ac:dyDescent="0.2">
      <c r="A2" s="51"/>
      <c r="B2" s="51"/>
      <c r="C2" s="51"/>
      <c r="D2" s="51"/>
      <c r="E2" s="51"/>
      <c r="F2" s="23"/>
      <c r="G2" s="23"/>
      <c r="H2" s="23"/>
      <c r="I2" s="23"/>
      <c r="J2" s="23"/>
      <c r="K2" s="23"/>
      <c r="L2" s="23"/>
      <c r="M2" s="23"/>
      <c r="N2" s="23"/>
      <c r="O2" s="23"/>
      <c r="P2" s="23"/>
      <c r="Q2" s="26"/>
      <c r="R2" s="26"/>
      <c r="S2" s="26"/>
      <c r="T2" s="26"/>
    </row>
    <row r="3" spans="1:20" s="8" customFormat="1" ht="40.799999999999997" x14ac:dyDescent="0.75">
      <c r="A3" s="47"/>
      <c r="B3" s="54" t="s">
        <v>22</v>
      </c>
      <c r="C3" s="49"/>
      <c r="D3" s="50"/>
      <c r="E3" s="48"/>
      <c r="F3" s="25"/>
      <c r="G3" s="25"/>
      <c r="H3" s="25"/>
      <c r="I3" s="25"/>
      <c r="J3" s="25"/>
      <c r="K3" s="25"/>
      <c r="L3" s="25"/>
      <c r="M3" s="25"/>
      <c r="N3" s="25"/>
      <c r="O3" s="25"/>
      <c r="P3" s="25"/>
      <c r="Q3" s="28"/>
      <c r="R3" s="28"/>
      <c r="S3" s="28"/>
      <c r="T3" s="28"/>
    </row>
    <row r="4" spans="1:20" s="9" customFormat="1" ht="21.75" customHeight="1" x14ac:dyDescent="0.25">
      <c r="A4" s="41"/>
      <c r="B4" s="42"/>
      <c r="C4" s="43"/>
      <c r="D4" s="44"/>
      <c r="E4" s="45"/>
      <c r="F4" s="46"/>
      <c r="G4" s="46"/>
      <c r="H4" s="46"/>
      <c r="I4" s="46"/>
      <c r="J4" s="46"/>
      <c r="K4" s="46"/>
      <c r="L4" s="46"/>
      <c r="M4" s="46"/>
      <c r="N4" s="46"/>
      <c r="O4" s="46"/>
      <c r="P4" s="46"/>
      <c r="Q4" s="37"/>
      <c r="R4" s="37"/>
      <c r="S4" s="37"/>
      <c r="T4" s="37"/>
    </row>
    <row r="5" spans="1:20" ht="21.75" customHeight="1" x14ac:dyDescent="0.25">
      <c r="A5" s="41"/>
      <c r="B5" s="42"/>
      <c r="C5" s="43"/>
      <c r="D5" s="43"/>
      <c r="E5" s="43"/>
      <c r="F5" s="52"/>
      <c r="G5" s="52"/>
      <c r="H5" s="52"/>
      <c r="I5" s="52"/>
      <c r="J5" s="52"/>
      <c r="K5" s="52"/>
      <c r="L5" s="52"/>
      <c r="M5" s="52"/>
      <c r="N5" s="52"/>
      <c r="O5" s="52"/>
      <c r="P5" s="52"/>
      <c r="Q5" s="27"/>
      <c r="R5" s="27"/>
      <c r="S5" s="27"/>
      <c r="T5" s="27"/>
    </row>
    <row r="6" spans="1:20" x14ac:dyDescent="0.2">
      <c r="A6" s="84"/>
      <c r="B6" s="84"/>
      <c r="C6" s="84"/>
      <c r="D6" s="84"/>
      <c r="E6" s="84"/>
      <c r="F6" s="84"/>
      <c r="G6" s="84"/>
      <c r="H6" s="84"/>
      <c r="I6" s="84"/>
      <c r="J6" s="84"/>
      <c r="K6" s="84"/>
      <c r="L6" s="84"/>
      <c r="M6" s="84"/>
      <c r="N6" s="84"/>
      <c r="O6" s="84"/>
      <c r="P6" s="84"/>
      <c r="Q6" s="27"/>
      <c r="R6" s="27"/>
      <c r="S6" s="27"/>
      <c r="T6" s="27"/>
    </row>
    <row r="7" spans="1:20" x14ac:dyDescent="0.2">
      <c r="A7" s="62"/>
      <c r="B7" s="62"/>
      <c r="C7" s="62"/>
      <c r="D7" s="62"/>
      <c r="E7" s="62"/>
      <c r="F7" s="62"/>
      <c r="G7" s="62"/>
      <c r="H7" s="62"/>
      <c r="I7" s="62"/>
      <c r="J7" s="62"/>
      <c r="K7" s="62"/>
      <c r="L7" s="62"/>
      <c r="M7" s="62"/>
      <c r="N7" s="62"/>
      <c r="O7" s="62"/>
      <c r="P7" s="62"/>
      <c r="Q7" s="27"/>
      <c r="R7" s="27"/>
      <c r="S7" s="27"/>
      <c r="T7" s="27"/>
    </row>
    <row r="8" spans="1:20" x14ac:dyDescent="0.2">
      <c r="A8" s="62"/>
      <c r="B8" s="62"/>
      <c r="C8" s="62"/>
      <c r="D8" s="62"/>
      <c r="E8" s="62"/>
      <c r="F8" s="62"/>
      <c r="G8" s="62"/>
      <c r="H8" s="62"/>
      <c r="I8" s="62"/>
      <c r="J8" s="62"/>
      <c r="K8" s="62"/>
      <c r="L8" s="62"/>
      <c r="M8" s="62"/>
      <c r="N8" s="62"/>
      <c r="O8" s="62"/>
      <c r="P8" s="62"/>
      <c r="Q8" s="27"/>
      <c r="R8" s="27"/>
      <c r="S8" s="27"/>
      <c r="T8" s="27"/>
    </row>
    <row r="9" spans="1:20" x14ac:dyDescent="0.2">
      <c r="A9" s="62"/>
      <c r="B9" s="62"/>
      <c r="C9" s="62"/>
      <c r="D9" s="62"/>
      <c r="E9" s="62"/>
      <c r="F9" s="62"/>
      <c r="G9" s="62"/>
      <c r="H9" s="62"/>
      <c r="I9" s="62"/>
      <c r="J9" s="62"/>
      <c r="K9" s="62"/>
      <c r="L9" s="62"/>
      <c r="M9" s="62"/>
      <c r="N9" s="62"/>
      <c r="O9" s="62"/>
      <c r="P9" s="62"/>
      <c r="Q9" s="27"/>
      <c r="R9" s="27"/>
      <c r="S9" s="27"/>
      <c r="T9" s="27"/>
    </row>
    <row r="10" spans="1:20" x14ac:dyDescent="0.2">
      <c r="A10" s="62"/>
      <c r="B10" s="62"/>
      <c r="C10" s="62"/>
      <c r="D10" s="62"/>
      <c r="E10" s="62"/>
      <c r="F10" s="62"/>
      <c r="G10" s="62"/>
      <c r="H10" s="62"/>
      <c r="I10" s="62"/>
      <c r="J10" s="62"/>
      <c r="K10" s="62"/>
      <c r="L10" s="62"/>
      <c r="M10" s="62"/>
      <c r="N10" s="62"/>
      <c r="O10" s="62"/>
      <c r="P10" s="62"/>
      <c r="Q10" s="27"/>
      <c r="R10" s="27"/>
      <c r="S10" s="27"/>
      <c r="T10" s="27"/>
    </row>
    <row r="11" spans="1:20" x14ac:dyDescent="0.2">
      <c r="A11" s="62"/>
      <c r="B11" s="62"/>
      <c r="C11" s="62"/>
      <c r="D11" s="62"/>
      <c r="E11" s="62"/>
      <c r="F11" s="62"/>
      <c r="G11" s="62"/>
      <c r="H11" s="62"/>
      <c r="I11" s="62"/>
      <c r="J11" s="62"/>
      <c r="K11" s="62"/>
      <c r="L11" s="62"/>
      <c r="M11" s="62"/>
      <c r="N11" s="62"/>
      <c r="O11" s="62"/>
      <c r="P11" s="62"/>
      <c r="Q11" s="27"/>
      <c r="R11" s="27"/>
      <c r="S11" s="27"/>
      <c r="T11" s="27"/>
    </row>
    <row r="12" spans="1:20" ht="4.5" customHeight="1" x14ac:dyDescent="0.2">
      <c r="A12" s="62"/>
      <c r="B12" s="62"/>
      <c r="C12" s="62"/>
      <c r="D12" s="62"/>
      <c r="E12" s="62"/>
      <c r="F12" s="62"/>
      <c r="G12" s="62"/>
      <c r="H12" s="62"/>
      <c r="I12" s="62"/>
      <c r="J12" s="62"/>
      <c r="K12" s="62"/>
      <c r="L12" s="62"/>
      <c r="M12" s="62"/>
      <c r="N12" s="62"/>
      <c r="O12" s="62"/>
      <c r="P12" s="62"/>
      <c r="Q12" s="27"/>
      <c r="R12" s="27"/>
      <c r="S12" s="27"/>
      <c r="T12" s="27"/>
    </row>
    <row r="13" spans="1:20" x14ac:dyDescent="0.2">
      <c r="A13" s="62"/>
      <c r="B13" s="62"/>
      <c r="C13" s="62"/>
      <c r="D13" s="62"/>
      <c r="E13" s="62"/>
      <c r="F13" s="62"/>
      <c r="G13" s="62"/>
      <c r="H13" s="62"/>
      <c r="I13" s="62"/>
      <c r="J13" s="62"/>
      <c r="K13" s="62"/>
      <c r="L13" s="62"/>
      <c r="M13" s="62"/>
      <c r="N13" s="62"/>
      <c r="O13" s="62"/>
      <c r="P13" s="62"/>
      <c r="Q13" s="27"/>
      <c r="R13" s="27"/>
      <c r="S13" s="27"/>
      <c r="T13" s="27"/>
    </row>
    <row r="14" spans="1:20" x14ac:dyDescent="0.2">
      <c r="A14" s="62"/>
      <c r="B14" s="62"/>
      <c r="C14" s="62"/>
      <c r="D14" s="62"/>
      <c r="E14" s="62"/>
      <c r="F14" s="62"/>
      <c r="G14" s="62"/>
      <c r="H14" s="62"/>
      <c r="I14" s="62"/>
      <c r="J14" s="62"/>
      <c r="K14" s="62"/>
      <c r="L14" s="62"/>
      <c r="M14" s="62"/>
      <c r="N14" s="62"/>
      <c r="O14" s="62"/>
      <c r="P14" s="62"/>
      <c r="Q14" s="27"/>
      <c r="R14" s="27"/>
      <c r="S14" s="27"/>
      <c r="T14" s="27"/>
    </row>
    <row r="15" spans="1:20" x14ac:dyDescent="0.2">
      <c r="A15" s="62"/>
      <c r="B15" s="62"/>
      <c r="C15" s="62"/>
      <c r="D15" s="62"/>
      <c r="E15" s="62"/>
      <c r="F15" s="62"/>
      <c r="G15" s="62"/>
      <c r="H15" s="62"/>
      <c r="I15" s="62"/>
      <c r="J15" s="62"/>
      <c r="K15" s="62"/>
      <c r="L15" s="62"/>
      <c r="M15" s="62"/>
      <c r="N15" s="62"/>
      <c r="O15" s="62"/>
      <c r="P15" s="62"/>
      <c r="Q15" s="27"/>
      <c r="R15" s="27"/>
      <c r="S15" s="27"/>
      <c r="T15" s="27"/>
    </row>
    <row r="16" spans="1:20" x14ac:dyDescent="0.2">
      <c r="A16" s="62"/>
      <c r="B16" s="62"/>
      <c r="C16" s="62"/>
      <c r="D16" s="62"/>
      <c r="E16" s="62"/>
      <c r="F16" s="62"/>
      <c r="G16" s="62"/>
      <c r="H16" s="62"/>
      <c r="I16" s="62"/>
      <c r="J16" s="62"/>
      <c r="K16" s="62"/>
      <c r="L16" s="62"/>
      <c r="M16" s="62"/>
      <c r="N16" s="62"/>
      <c r="O16" s="62"/>
      <c r="P16" s="62"/>
      <c r="Q16" s="27"/>
      <c r="R16" s="27"/>
      <c r="S16" s="27"/>
      <c r="T16" s="27"/>
    </row>
    <row r="17" spans="1:20" ht="24.75" customHeight="1" x14ac:dyDescent="0.2">
      <c r="A17" s="62"/>
      <c r="B17" s="62"/>
      <c r="C17" s="62"/>
      <c r="D17" s="62"/>
      <c r="E17" s="62"/>
      <c r="F17" s="62"/>
      <c r="G17" s="62"/>
      <c r="H17" s="62"/>
      <c r="I17" s="62"/>
      <c r="J17" s="62"/>
      <c r="K17" s="62"/>
      <c r="L17" s="62"/>
      <c r="M17" s="62"/>
      <c r="N17" s="62"/>
      <c r="O17" s="62"/>
      <c r="P17" s="62"/>
      <c r="Q17" s="27"/>
      <c r="R17" s="27"/>
      <c r="S17" s="27"/>
      <c r="T17" s="27"/>
    </row>
    <row r="18" spans="1:20" x14ac:dyDescent="0.2">
      <c r="A18" s="62"/>
      <c r="B18" s="62"/>
      <c r="C18" s="62"/>
      <c r="D18" s="62"/>
      <c r="E18" s="62"/>
      <c r="F18" s="62"/>
      <c r="G18" s="62"/>
      <c r="H18" s="62"/>
      <c r="I18" s="62"/>
      <c r="J18" s="62"/>
      <c r="K18" s="62"/>
      <c r="L18" s="62"/>
      <c r="M18" s="62"/>
      <c r="N18" s="62"/>
      <c r="O18" s="62"/>
      <c r="P18" s="62"/>
      <c r="Q18" s="27"/>
      <c r="R18" s="27"/>
      <c r="S18" s="27"/>
      <c r="T18" s="27"/>
    </row>
    <row r="19" spans="1:20" x14ac:dyDescent="0.2">
      <c r="A19" s="62"/>
      <c r="B19" s="62"/>
      <c r="C19" s="62"/>
      <c r="D19" s="62"/>
      <c r="E19" s="62"/>
      <c r="F19" s="62"/>
      <c r="G19" s="62"/>
      <c r="H19" s="62"/>
      <c r="I19" s="62"/>
      <c r="J19" s="62"/>
      <c r="K19" s="62"/>
      <c r="L19" s="62"/>
      <c r="M19" s="62"/>
      <c r="N19" s="62"/>
      <c r="O19" s="62"/>
      <c r="P19" s="62"/>
      <c r="Q19" s="27"/>
      <c r="R19" s="27"/>
      <c r="S19" s="27"/>
      <c r="T19" s="27"/>
    </row>
    <row r="20" spans="1:20" x14ac:dyDescent="0.2">
      <c r="A20" s="62"/>
      <c r="B20" s="62"/>
      <c r="C20" s="62"/>
      <c r="D20" s="62"/>
      <c r="E20" s="62"/>
      <c r="F20" s="62"/>
      <c r="G20" s="62"/>
      <c r="H20" s="62"/>
      <c r="I20" s="62"/>
      <c r="J20" s="62"/>
      <c r="K20" s="62"/>
      <c r="L20" s="62"/>
      <c r="M20" s="62"/>
      <c r="N20" s="62"/>
      <c r="O20" s="62"/>
      <c r="P20" s="62"/>
      <c r="Q20" s="27"/>
      <c r="R20" s="27"/>
      <c r="S20" s="27"/>
      <c r="T20" s="27"/>
    </row>
    <row r="21" spans="1:20" x14ac:dyDescent="0.2">
      <c r="A21" s="62"/>
      <c r="B21" s="62"/>
      <c r="C21" s="62"/>
      <c r="D21" s="62"/>
      <c r="E21" s="62"/>
      <c r="F21" s="62"/>
      <c r="G21" s="62"/>
      <c r="H21" s="62"/>
      <c r="I21" s="62"/>
      <c r="J21" s="62"/>
      <c r="K21" s="62"/>
      <c r="L21" s="62"/>
      <c r="M21" s="62"/>
      <c r="N21" s="62"/>
      <c r="O21" s="62"/>
      <c r="P21" s="62"/>
      <c r="Q21" s="27"/>
      <c r="R21" s="27"/>
      <c r="S21" s="27"/>
      <c r="T21" s="27"/>
    </row>
    <row r="22" spans="1:20" x14ac:dyDescent="0.2">
      <c r="A22" s="62"/>
      <c r="B22" s="62"/>
      <c r="C22" s="62"/>
      <c r="D22" s="62"/>
      <c r="E22" s="62"/>
      <c r="F22" s="62"/>
      <c r="G22" s="62"/>
      <c r="H22" s="62"/>
      <c r="I22" s="62"/>
      <c r="J22" s="62"/>
      <c r="K22" s="62"/>
      <c r="L22" s="62"/>
      <c r="M22" s="62"/>
      <c r="N22" s="62"/>
      <c r="O22" s="62"/>
      <c r="P22" s="62"/>
      <c r="Q22" s="27"/>
      <c r="R22" s="27"/>
      <c r="S22" s="27"/>
      <c r="T22" s="27"/>
    </row>
    <row r="23" spans="1:20" x14ac:dyDescent="0.2">
      <c r="A23" s="62"/>
      <c r="B23" s="62"/>
      <c r="C23" s="62"/>
      <c r="D23" s="62"/>
      <c r="E23" s="62"/>
      <c r="F23" s="62"/>
      <c r="G23" s="62"/>
      <c r="H23" s="62"/>
      <c r="I23" s="62"/>
      <c r="J23" s="62"/>
      <c r="K23" s="62"/>
      <c r="L23" s="62"/>
      <c r="M23" s="62"/>
      <c r="N23" s="62"/>
      <c r="O23" s="62"/>
      <c r="P23" s="62"/>
      <c r="Q23" s="27"/>
      <c r="R23" s="27"/>
      <c r="S23" s="27"/>
      <c r="T23" s="27"/>
    </row>
    <row r="24" spans="1:20" ht="17.25" customHeight="1" x14ac:dyDescent="0.2">
      <c r="A24" s="62"/>
      <c r="B24" s="62"/>
      <c r="C24" s="62"/>
      <c r="D24" s="62"/>
      <c r="E24" s="62"/>
      <c r="F24" s="62"/>
      <c r="G24" s="62"/>
      <c r="H24" s="62"/>
      <c r="I24" s="62"/>
      <c r="J24" s="62"/>
      <c r="K24" s="62"/>
      <c r="L24" s="62"/>
      <c r="M24" s="62"/>
      <c r="N24" s="62"/>
      <c r="O24" s="62"/>
      <c r="P24" s="62"/>
      <c r="Q24" s="27"/>
      <c r="R24" s="27"/>
      <c r="S24" s="27"/>
      <c r="T24" s="27"/>
    </row>
    <row r="25" spans="1:20" x14ac:dyDescent="0.2">
      <c r="A25" s="62"/>
      <c r="B25" s="62"/>
      <c r="C25" s="62"/>
      <c r="D25" s="62"/>
      <c r="E25" s="62"/>
      <c r="F25" s="62"/>
      <c r="G25" s="62"/>
      <c r="H25" s="62"/>
      <c r="I25" s="62"/>
      <c r="J25" s="62"/>
      <c r="K25" s="62"/>
      <c r="L25" s="62"/>
      <c r="M25" s="62"/>
      <c r="N25" s="62"/>
      <c r="O25" s="62"/>
      <c r="P25" s="62"/>
      <c r="Q25" s="27"/>
      <c r="R25" s="27"/>
      <c r="S25" s="27"/>
      <c r="T25" s="27"/>
    </row>
    <row r="26" spans="1:20" x14ac:dyDescent="0.2">
      <c r="A26" s="62"/>
      <c r="B26" s="232" t="s">
        <v>120</v>
      </c>
      <c r="C26" s="232"/>
      <c r="D26" s="232"/>
      <c r="E26" s="232"/>
      <c r="F26" s="95"/>
      <c r="G26" s="95"/>
      <c r="H26" s="95"/>
      <c r="I26" s="96" t="s">
        <v>102</v>
      </c>
      <c r="J26" s="95"/>
      <c r="K26" s="95"/>
      <c r="L26" s="95"/>
      <c r="M26" s="95"/>
      <c r="N26" s="95" t="s">
        <v>119</v>
      </c>
      <c r="O26" s="62"/>
      <c r="P26" s="62"/>
      <c r="Q26" s="27"/>
      <c r="R26" s="27"/>
      <c r="S26" s="27"/>
      <c r="T26" s="27"/>
    </row>
    <row r="27" spans="1:20" ht="15" customHeight="1" x14ac:dyDescent="0.2">
      <c r="A27" s="62"/>
      <c r="B27" s="62"/>
      <c r="C27" s="62"/>
      <c r="D27" s="62"/>
      <c r="E27" s="62"/>
      <c r="F27" s="62"/>
      <c r="G27" s="62"/>
      <c r="H27" s="62"/>
      <c r="I27" s="62"/>
      <c r="J27" s="62"/>
      <c r="K27" s="62"/>
      <c r="L27" s="62"/>
      <c r="M27" s="62"/>
      <c r="N27" s="62"/>
      <c r="O27" s="62"/>
      <c r="P27" s="62"/>
      <c r="Q27" s="27"/>
      <c r="R27" s="27"/>
      <c r="S27" s="27"/>
      <c r="T27" s="27"/>
    </row>
    <row r="28" spans="1:20" ht="20.25" customHeight="1" x14ac:dyDescent="0.2">
      <c r="A28" s="53"/>
      <c r="B28" s="53"/>
      <c r="C28" s="53"/>
      <c r="D28" s="53"/>
      <c r="E28" s="53"/>
      <c r="F28" s="53"/>
      <c r="G28" s="53"/>
      <c r="H28" s="53"/>
      <c r="I28" s="53"/>
      <c r="J28" s="53"/>
      <c r="K28" s="53"/>
      <c r="L28" s="53"/>
      <c r="M28" s="53"/>
      <c r="N28" s="53"/>
      <c r="O28" s="53"/>
      <c r="P28" s="53"/>
      <c r="Q28" s="27"/>
      <c r="R28" s="27"/>
      <c r="S28" s="27"/>
      <c r="T28" s="27"/>
    </row>
    <row r="29" spans="1:20" x14ac:dyDescent="0.2">
      <c r="A29" s="24"/>
      <c r="B29" s="24"/>
      <c r="C29" s="24"/>
      <c r="D29" s="24"/>
      <c r="E29" s="24"/>
      <c r="F29" s="24"/>
      <c r="G29" s="24"/>
      <c r="H29" s="24"/>
      <c r="I29" s="24"/>
      <c r="J29" s="24"/>
      <c r="K29" s="24"/>
      <c r="L29" s="24"/>
      <c r="M29" s="24"/>
      <c r="N29" s="24"/>
      <c r="O29" s="24"/>
      <c r="P29" s="24"/>
      <c r="Q29" s="27"/>
      <c r="R29" s="27"/>
      <c r="S29" s="27"/>
      <c r="T29" s="27"/>
    </row>
    <row r="30" spans="1:20" x14ac:dyDescent="0.2">
      <c r="A30" s="24"/>
      <c r="B30" s="24"/>
      <c r="C30" s="24"/>
      <c r="D30" s="24"/>
      <c r="E30" s="24"/>
      <c r="F30" s="24"/>
      <c r="G30" s="24"/>
      <c r="H30" s="24"/>
      <c r="I30" s="24"/>
      <c r="J30" s="24"/>
      <c r="K30" s="24"/>
      <c r="L30" s="24"/>
      <c r="M30" s="24"/>
      <c r="N30" s="24"/>
      <c r="O30" s="24"/>
      <c r="P30" s="24"/>
      <c r="Q30" s="27"/>
      <c r="R30" s="27"/>
      <c r="S30" s="27"/>
      <c r="T30" s="27"/>
    </row>
    <row r="31" spans="1:20" x14ac:dyDescent="0.2">
      <c r="A31" s="24"/>
      <c r="B31" s="24"/>
      <c r="C31" s="24"/>
      <c r="D31" s="24"/>
      <c r="E31" s="24"/>
      <c r="F31" s="24"/>
      <c r="G31" s="24"/>
      <c r="H31" s="24"/>
      <c r="I31" s="24"/>
      <c r="J31" s="24"/>
      <c r="K31" s="24"/>
      <c r="L31" s="24"/>
      <c r="M31" s="24"/>
      <c r="N31" s="24"/>
      <c r="O31" s="24"/>
      <c r="P31" s="24"/>
      <c r="Q31" s="27"/>
      <c r="R31" s="27"/>
      <c r="S31" s="27"/>
      <c r="T31" s="27"/>
    </row>
    <row r="32" spans="1:20" x14ac:dyDescent="0.2">
      <c r="A32" s="24"/>
      <c r="B32" s="24"/>
      <c r="C32" s="24"/>
      <c r="D32" s="24"/>
      <c r="E32" s="24"/>
      <c r="F32" s="24"/>
      <c r="G32" s="24"/>
      <c r="H32" s="24"/>
      <c r="I32" s="24"/>
      <c r="J32" s="24"/>
      <c r="K32" s="24"/>
      <c r="L32" s="24"/>
      <c r="M32" s="24"/>
      <c r="N32" s="24"/>
      <c r="O32" s="24"/>
      <c r="P32" s="24"/>
      <c r="Q32" s="27"/>
      <c r="R32" s="27"/>
      <c r="S32" s="27"/>
      <c r="T32" s="27"/>
    </row>
    <row r="33" spans="1:20" ht="16.5" customHeight="1" x14ac:dyDescent="0.2">
      <c r="A33" s="24"/>
      <c r="B33" s="24"/>
      <c r="C33" s="24"/>
      <c r="D33" s="24"/>
      <c r="E33" s="24"/>
      <c r="F33" s="24"/>
      <c r="G33" s="24"/>
      <c r="H33" s="24"/>
      <c r="I33" s="24"/>
      <c r="J33" s="24"/>
      <c r="K33" s="24"/>
      <c r="L33" s="24"/>
      <c r="M33" s="24"/>
      <c r="N33" s="24"/>
      <c r="O33" s="24"/>
      <c r="P33" s="24"/>
      <c r="Q33" s="27"/>
      <c r="R33" s="27"/>
      <c r="S33" s="27"/>
      <c r="T33" s="27"/>
    </row>
    <row r="34" spans="1:20" x14ac:dyDescent="0.2">
      <c r="A34" s="27"/>
      <c r="B34" s="27"/>
      <c r="C34" s="27"/>
      <c r="D34" s="27"/>
      <c r="E34" s="27"/>
      <c r="F34" s="27"/>
      <c r="G34" s="27"/>
      <c r="H34" s="27"/>
      <c r="I34" s="27"/>
      <c r="J34" s="27"/>
      <c r="K34" s="27"/>
      <c r="L34" s="27"/>
      <c r="M34" s="27"/>
      <c r="N34" s="27"/>
      <c r="O34" s="27"/>
      <c r="P34" s="27"/>
      <c r="Q34" s="27"/>
      <c r="R34" s="27"/>
      <c r="S34" s="27"/>
      <c r="T34" s="27"/>
    </row>
    <row r="35" spans="1:20" x14ac:dyDescent="0.2">
      <c r="A35" s="27"/>
      <c r="B35" s="27"/>
      <c r="C35" s="27"/>
      <c r="D35" s="27"/>
      <c r="E35" s="27"/>
      <c r="F35" s="27"/>
      <c r="G35" s="27"/>
      <c r="H35" s="27"/>
      <c r="I35" s="27"/>
      <c r="J35" s="27"/>
      <c r="K35" s="27"/>
      <c r="L35" s="27"/>
      <c r="M35" s="27"/>
      <c r="N35" s="27"/>
      <c r="O35" s="27"/>
      <c r="P35" s="27"/>
      <c r="Q35" s="27"/>
      <c r="R35" s="27"/>
      <c r="S35" s="27"/>
      <c r="T35" s="27"/>
    </row>
    <row r="36" spans="1:20" x14ac:dyDescent="0.2">
      <c r="A36" s="27"/>
      <c r="B36" s="27"/>
      <c r="C36" s="27"/>
      <c r="D36" s="27"/>
      <c r="E36" s="27"/>
      <c r="F36" s="27"/>
      <c r="G36" s="27"/>
      <c r="H36" s="27"/>
      <c r="I36" s="27"/>
      <c r="J36" s="27"/>
      <c r="K36" s="27"/>
      <c r="L36" s="27"/>
      <c r="M36" s="27"/>
      <c r="N36" s="27"/>
      <c r="O36" s="27"/>
      <c r="P36" s="27"/>
      <c r="Q36" s="27"/>
      <c r="R36" s="27"/>
      <c r="S36" s="27"/>
      <c r="T36" s="27"/>
    </row>
    <row r="37" spans="1:20" x14ac:dyDescent="0.2">
      <c r="A37" s="27"/>
      <c r="B37" s="27"/>
      <c r="C37" s="27"/>
      <c r="D37" s="27"/>
      <c r="E37" s="27"/>
      <c r="F37" s="27"/>
      <c r="G37" s="27"/>
      <c r="H37" s="27"/>
      <c r="I37" s="27"/>
      <c r="J37" s="27"/>
      <c r="K37" s="27"/>
      <c r="L37" s="27"/>
      <c r="M37" s="27"/>
      <c r="N37" s="27"/>
      <c r="O37" s="27"/>
      <c r="P37" s="27"/>
      <c r="Q37" s="27"/>
      <c r="R37" s="27"/>
      <c r="S37" s="27"/>
      <c r="T37" s="27"/>
    </row>
    <row r="38" spans="1:20" x14ac:dyDescent="0.2">
      <c r="A38" s="27"/>
      <c r="B38" s="27"/>
      <c r="C38" s="27"/>
      <c r="D38" s="27"/>
      <c r="E38" s="27"/>
      <c r="F38" s="27"/>
      <c r="G38" s="27"/>
      <c r="H38" s="27"/>
      <c r="I38" s="27"/>
      <c r="J38" s="27"/>
      <c r="K38" s="27"/>
      <c r="L38" s="27"/>
      <c r="M38" s="27"/>
      <c r="N38" s="27"/>
      <c r="O38" s="27"/>
      <c r="P38" s="27"/>
      <c r="Q38" s="27"/>
      <c r="R38" s="27"/>
      <c r="S38" s="27"/>
      <c r="T38" s="27"/>
    </row>
    <row r="39" spans="1:20" x14ac:dyDescent="0.2">
      <c r="A39" s="27"/>
      <c r="B39" s="27"/>
      <c r="C39" s="27"/>
      <c r="D39" s="27"/>
      <c r="E39" s="27"/>
      <c r="F39" s="27"/>
      <c r="G39" s="27"/>
      <c r="H39" s="27"/>
      <c r="I39" s="27"/>
      <c r="J39" s="27"/>
      <c r="K39" s="27"/>
      <c r="L39" s="27"/>
      <c r="M39" s="27"/>
      <c r="N39" s="27"/>
      <c r="O39" s="27"/>
      <c r="P39" s="27"/>
      <c r="Q39" s="27"/>
      <c r="R39" s="27"/>
      <c r="S39" s="27"/>
      <c r="T39" s="27"/>
    </row>
    <row r="40" spans="1:20" x14ac:dyDescent="0.2">
      <c r="A40" s="27"/>
      <c r="B40" s="27"/>
      <c r="C40" s="27"/>
      <c r="D40" s="27"/>
      <c r="E40" s="27"/>
      <c r="F40" s="27"/>
      <c r="G40" s="27"/>
      <c r="H40" s="27"/>
      <c r="I40" s="27"/>
      <c r="J40" s="27"/>
      <c r="K40" s="27"/>
      <c r="L40" s="27"/>
      <c r="M40" s="27"/>
      <c r="N40" s="27"/>
      <c r="O40" s="27"/>
      <c r="P40" s="27"/>
      <c r="Q40" s="27"/>
      <c r="R40" s="27"/>
      <c r="S40" s="27"/>
      <c r="T40" s="27"/>
    </row>
    <row r="41" spans="1:20" x14ac:dyDescent="0.2">
      <c r="A41" s="27"/>
      <c r="B41" s="27"/>
      <c r="C41" s="27"/>
      <c r="D41" s="27"/>
      <c r="E41" s="27"/>
      <c r="F41" s="27"/>
      <c r="G41" s="27"/>
      <c r="H41" s="27"/>
      <c r="I41" s="27"/>
      <c r="J41" s="27"/>
      <c r="K41" s="27"/>
      <c r="L41" s="27"/>
      <c r="M41" s="27"/>
      <c r="N41" s="27"/>
      <c r="O41" s="27"/>
      <c r="P41" s="27"/>
      <c r="Q41" s="27"/>
      <c r="R41" s="27"/>
      <c r="S41" s="27"/>
      <c r="T41" s="27"/>
    </row>
    <row r="42" spans="1:20" x14ac:dyDescent="0.2">
      <c r="A42" s="27"/>
      <c r="B42" s="27"/>
      <c r="C42" s="27"/>
      <c r="D42" s="27"/>
      <c r="E42" s="27"/>
      <c r="F42" s="27"/>
      <c r="G42" s="27"/>
      <c r="H42" s="27"/>
      <c r="I42" s="27"/>
      <c r="J42" s="27"/>
      <c r="K42" s="27"/>
      <c r="L42" s="27"/>
      <c r="M42" s="27"/>
      <c r="N42" s="27"/>
      <c r="O42" s="27"/>
      <c r="P42" s="27"/>
      <c r="Q42" s="27"/>
      <c r="R42" s="27"/>
      <c r="S42" s="27"/>
      <c r="T42" s="27"/>
    </row>
    <row r="43" spans="1:20" x14ac:dyDescent="0.2">
      <c r="A43" s="27"/>
      <c r="B43" s="27"/>
      <c r="C43" s="27"/>
      <c r="D43" s="27"/>
      <c r="E43" s="27"/>
      <c r="F43" s="27"/>
      <c r="G43" s="27"/>
      <c r="H43" s="27"/>
      <c r="I43" s="27"/>
      <c r="J43" s="27"/>
      <c r="K43" s="27"/>
      <c r="L43" s="27"/>
      <c r="M43" s="27"/>
      <c r="N43" s="27"/>
      <c r="O43" s="27"/>
      <c r="P43" s="27"/>
      <c r="Q43" s="27"/>
      <c r="R43" s="27"/>
      <c r="S43" s="27"/>
      <c r="T43" s="27"/>
    </row>
    <row r="44" spans="1:20" x14ac:dyDescent="0.2">
      <c r="A44" s="27"/>
      <c r="B44" s="27"/>
      <c r="C44" s="27"/>
      <c r="D44" s="27"/>
      <c r="E44" s="27"/>
      <c r="F44" s="27"/>
      <c r="G44" s="27"/>
      <c r="H44" s="27"/>
      <c r="I44" s="27"/>
      <c r="J44" s="27"/>
      <c r="K44" s="27"/>
      <c r="L44" s="27"/>
      <c r="M44" s="27"/>
      <c r="N44" s="27"/>
      <c r="O44" s="27"/>
      <c r="P44" s="27"/>
      <c r="Q44" s="27"/>
      <c r="R44" s="27"/>
      <c r="S44" s="27"/>
      <c r="T44" s="27"/>
    </row>
    <row r="45" spans="1:20" x14ac:dyDescent="0.2">
      <c r="A45" s="27"/>
      <c r="B45" s="27"/>
      <c r="C45" s="27"/>
      <c r="D45" s="27"/>
      <c r="E45" s="27"/>
      <c r="F45" s="27"/>
      <c r="G45" s="27"/>
      <c r="H45" s="27"/>
      <c r="I45" s="27"/>
      <c r="J45" s="27"/>
      <c r="K45" s="27"/>
      <c r="L45" s="27"/>
      <c r="M45" s="27"/>
      <c r="N45" s="27"/>
      <c r="O45" s="27"/>
      <c r="P45" s="27"/>
      <c r="Q45" s="27"/>
      <c r="R45" s="27"/>
      <c r="S45" s="27"/>
      <c r="T45" s="27"/>
    </row>
    <row r="46" spans="1:20" x14ac:dyDescent="0.2">
      <c r="A46" s="27"/>
      <c r="B46" s="27"/>
      <c r="C46" s="27"/>
      <c r="D46" s="27"/>
      <c r="E46" s="27"/>
      <c r="F46" s="27"/>
      <c r="G46" s="27"/>
      <c r="H46" s="27"/>
      <c r="I46" s="27"/>
      <c r="J46" s="27"/>
      <c r="K46" s="27"/>
      <c r="L46" s="27"/>
      <c r="M46" s="27"/>
      <c r="N46" s="27"/>
      <c r="O46" s="27"/>
      <c r="P46" s="27"/>
      <c r="Q46" s="27"/>
      <c r="R46" s="27"/>
      <c r="S46" s="27"/>
      <c r="T46" s="27"/>
    </row>
    <row r="47" spans="1:20" x14ac:dyDescent="0.2">
      <c r="A47" s="27"/>
      <c r="B47" s="27"/>
      <c r="C47" s="27"/>
      <c r="D47" s="27"/>
      <c r="E47" s="27"/>
      <c r="F47" s="27"/>
      <c r="G47" s="27"/>
      <c r="H47" s="27"/>
      <c r="I47" s="27"/>
      <c r="J47" s="27"/>
      <c r="K47" s="27"/>
      <c r="L47" s="27"/>
      <c r="M47" s="27"/>
      <c r="N47" s="27"/>
      <c r="O47" s="27"/>
      <c r="P47" s="27"/>
      <c r="Q47" s="27"/>
      <c r="R47" s="27"/>
      <c r="S47" s="27"/>
      <c r="T47" s="27"/>
    </row>
    <row r="48" spans="1:20" x14ac:dyDescent="0.2">
      <c r="A48" s="27"/>
      <c r="B48" s="27"/>
      <c r="C48" s="27"/>
      <c r="D48" s="27"/>
      <c r="E48" s="27"/>
      <c r="F48" s="27"/>
      <c r="G48" s="27"/>
      <c r="H48" s="27"/>
      <c r="I48" s="27"/>
      <c r="J48" s="27"/>
      <c r="K48" s="27"/>
      <c r="L48" s="27"/>
      <c r="M48" s="27"/>
      <c r="N48" s="27"/>
      <c r="O48" s="27"/>
      <c r="P48" s="27"/>
      <c r="Q48" s="27"/>
      <c r="R48" s="27"/>
      <c r="S48" s="27"/>
      <c r="T48" s="27"/>
    </row>
    <row r="49" spans="1:20" x14ac:dyDescent="0.2">
      <c r="A49" s="27"/>
      <c r="B49" s="27"/>
      <c r="C49" s="27"/>
      <c r="D49" s="27"/>
      <c r="E49" s="27"/>
      <c r="F49" s="27"/>
      <c r="G49" s="27"/>
      <c r="H49" s="27"/>
      <c r="I49" s="27"/>
      <c r="J49" s="27"/>
      <c r="K49" s="27"/>
      <c r="L49" s="27"/>
      <c r="M49" s="27"/>
      <c r="N49" s="27"/>
      <c r="O49" s="27"/>
      <c r="P49" s="27"/>
      <c r="Q49" s="27"/>
      <c r="R49" s="27"/>
      <c r="S49" s="27"/>
      <c r="T49" s="27"/>
    </row>
  </sheetData>
  <sheetProtection algorithmName="SHA-512" hashValue="/HjdXPF+saJ06FVLkv0skzxo4bng8KDkPAA0fF+Y3Kn83fzDhkvdi0QVil+gtoglKI7o70w44qZ+Vf+eBa2qHw==" saltValue="oRMrbfvT6kdqzPTNsZQh+Q==" spinCount="100000" sheet="1" objects="1" scenarios="1" selectLockedCells="1"/>
  <mergeCells count="1">
    <mergeCell ref="B26:E2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4"/>
  <dimension ref="A1:VAR702"/>
  <sheetViews>
    <sheetView showGridLines="0" showRowColHeaders="0" zoomScaleNormal="100" workbookViewId="0">
      <selection activeCell="K11" sqref="K11:N11"/>
    </sheetView>
  </sheetViews>
  <sheetFormatPr defaultColWidth="0" defaultRowHeight="12.6" zeroHeight="1" x14ac:dyDescent="0.2"/>
  <cols>
    <col min="1" max="6" width="8.26953125" style="2" customWidth="1"/>
    <col min="7" max="7" width="6.90625" style="2" customWidth="1"/>
    <col min="8" max="8" width="8.26953125" style="2" customWidth="1"/>
    <col min="9" max="9" width="8.90625" style="2" customWidth="1"/>
    <col min="10" max="13" width="8.26953125" style="2" customWidth="1"/>
    <col min="14" max="14" width="6.7265625" style="2" customWidth="1"/>
    <col min="15" max="15" width="8.26953125" style="2" customWidth="1"/>
    <col min="16" max="16" width="20.26953125" style="2" customWidth="1"/>
    <col min="17" max="17" width="2.6328125" style="2" customWidth="1"/>
    <col min="18" max="21" width="11" style="2" customWidth="1"/>
    <col min="22" max="16384" width="11" style="2" hidden="1"/>
  </cols>
  <sheetData>
    <row r="1" spans="1:21" s="1" customFormat="1" ht="10.199999999999999" x14ac:dyDescent="0.2">
      <c r="A1" s="51"/>
      <c r="B1" s="51"/>
      <c r="C1" s="51"/>
      <c r="D1" s="51"/>
      <c r="E1" s="51"/>
      <c r="F1" s="23"/>
      <c r="G1" s="23"/>
      <c r="H1" s="23"/>
      <c r="I1" s="23"/>
      <c r="J1" s="23"/>
      <c r="K1" s="23"/>
      <c r="L1" s="23"/>
      <c r="M1" s="23"/>
      <c r="N1" s="23"/>
      <c r="O1" s="23"/>
      <c r="P1" s="23"/>
      <c r="Q1" s="23"/>
      <c r="R1" s="26"/>
      <c r="S1" s="26"/>
      <c r="T1" s="26"/>
      <c r="U1" s="26"/>
    </row>
    <row r="2" spans="1:21" s="1" customFormat="1" ht="19.5" customHeight="1" x14ac:dyDescent="0.2">
      <c r="A2" s="51"/>
      <c r="B2" s="51"/>
      <c r="C2" s="51"/>
      <c r="D2" s="51"/>
      <c r="E2" s="51"/>
      <c r="F2" s="23"/>
      <c r="G2" s="23"/>
      <c r="H2" s="23"/>
      <c r="I2" s="23"/>
      <c r="J2" s="23"/>
      <c r="K2" s="23"/>
      <c r="L2" s="23"/>
      <c r="M2" s="23"/>
      <c r="N2" s="23"/>
      <c r="O2" s="23"/>
      <c r="P2" s="23"/>
      <c r="Q2" s="23"/>
      <c r="R2" s="26"/>
      <c r="S2" s="26"/>
      <c r="T2" s="26"/>
      <c r="U2" s="26"/>
    </row>
    <row r="3" spans="1:21" s="8" customFormat="1" ht="40.799999999999997" x14ac:dyDescent="0.75">
      <c r="A3" s="47"/>
      <c r="B3" s="54" t="s">
        <v>23</v>
      </c>
      <c r="C3" s="49"/>
      <c r="D3" s="50"/>
      <c r="E3" s="48"/>
      <c r="F3" s="25"/>
      <c r="G3" s="25"/>
      <c r="H3" s="25"/>
      <c r="I3" s="25"/>
      <c r="J3" s="25"/>
      <c r="K3" s="25"/>
      <c r="L3" s="25"/>
      <c r="M3" s="25"/>
      <c r="N3" s="25"/>
      <c r="O3" s="25"/>
      <c r="P3" s="25"/>
      <c r="Q3" s="25"/>
      <c r="R3" s="28"/>
      <c r="S3" s="28"/>
      <c r="T3" s="28"/>
      <c r="U3" s="28"/>
    </row>
    <row r="4" spans="1:21" s="9" customFormat="1" ht="21.75" customHeight="1" x14ac:dyDescent="0.25">
      <c r="A4" s="41"/>
      <c r="B4" s="42"/>
      <c r="C4" s="43"/>
      <c r="D4" s="44"/>
      <c r="E4" s="45"/>
      <c r="F4" s="46"/>
      <c r="G4" s="46"/>
      <c r="H4" s="46"/>
      <c r="I4" s="46"/>
      <c r="J4" s="46"/>
      <c r="K4" s="46"/>
      <c r="L4" s="46"/>
      <c r="M4" s="46"/>
      <c r="N4" s="46"/>
      <c r="O4" s="46"/>
      <c r="P4" s="46"/>
      <c r="Q4" s="46"/>
      <c r="R4" s="37"/>
      <c r="S4" s="37"/>
      <c r="T4" s="37"/>
      <c r="U4" s="37"/>
    </row>
    <row r="5" spans="1:21" ht="21.75" customHeight="1" x14ac:dyDescent="0.25">
      <c r="A5" s="57"/>
      <c r="B5" s="58"/>
      <c r="C5" s="59"/>
      <c r="D5" s="59"/>
      <c r="E5" s="59"/>
      <c r="F5" s="60"/>
      <c r="G5" s="60"/>
      <c r="H5" s="60"/>
      <c r="I5" s="60"/>
      <c r="J5" s="60"/>
      <c r="K5" s="60"/>
      <c r="L5" s="60"/>
      <c r="M5" s="60"/>
      <c r="N5" s="60"/>
      <c r="O5" s="60"/>
      <c r="P5" s="60"/>
      <c r="Q5" s="60"/>
      <c r="R5" s="27"/>
      <c r="S5" s="27"/>
      <c r="T5" s="27"/>
      <c r="U5" s="27"/>
    </row>
    <row r="6" spans="1:21" ht="18" x14ac:dyDescent="0.35">
      <c r="A6" s="69"/>
      <c r="B6" s="69"/>
      <c r="C6" s="69"/>
      <c r="D6" s="69"/>
      <c r="E6" s="69"/>
      <c r="F6" s="69"/>
      <c r="G6" s="69"/>
      <c r="H6" s="69"/>
      <c r="I6" s="70"/>
      <c r="J6" s="70"/>
      <c r="K6" s="70"/>
      <c r="L6" s="70"/>
      <c r="M6" s="70"/>
      <c r="N6" s="70"/>
      <c r="O6" s="70"/>
      <c r="P6" s="70"/>
      <c r="Q6" s="70"/>
      <c r="R6" s="27"/>
      <c r="S6" s="27"/>
      <c r="T6" s="27"/>
      <c r="U6" s="27"/>
    </row>
    <row r="7" spans="1:21" ht="18" x14ac:dyDescent="0.35">
      <c r="A7" s="71"/>
      <c r="B7" s="71"/>
      <c r="C7" s="71"/>
      <c r="D7" s="71"/>
      <c r="E7" s="71"/>
      <c r="F7" s="72"/>
      <c r="G7" s="72"/>
      <c r="H7" s="72"/>
      <c r="I7" s="72"/>
      <c r="J7" s="72"/>
      <c r="K7" s="72"/>
      <c r="L7" s="72"/>
      <c r="M7" s="72"/>
      <c r="N7" s="72"/>
      <c r="O7" s="71"/>
      <c r="P7" s="72"/>
      <c r="Q7" s="72"/>
      <c r="R7" s="27"/>
      <c r="S7" s="27"/>
      <c r="T7" s="27"/>
      <c r="U7" s="27"/>
    </row>
    <row r="8" spans="1:21" ht="18" x14ac:dyDescent="0.35">
      <c r="A8" s="71"/>
      <c r="B8" s="71"/>
      <c r="C8" s="71"/>
      <c r="D8" s="71"/>
      <c r="E8" s="71"/>
      <c r="F8" s="72"/>
      <c r="G8" s="72"/>
      <c r="H8" s="72"/>
      <c r="I8" s="72"/>
      <c r="J8" s="72"/>
      <c r="K8" s="72"/>
      <c r="L8" s="72"/>
      <c r="M8" s="72"/>
      <c r="N8" s="72"/>
      <c r="O8" s="71"/>
      <c r="P8" s="77"/>
      <c r="Q8" s="73"/>
      <c r="R8" s="27"/>
      <c r="S8" s="27"/>
      <c r="T8" s="27"/>
      <c r="U8" s="27"/>
    </row>
    <row r="9" spans="1:21" ht="18" x14ac:dyDescent="0.35">
      <c r="A9" s="71"/>
      <c r="B9" s="71"/>
      <c r="C9" s="71"/>
      <c r="D9" s="71"/>
      <c r="E9" s="71"/>
      <c r="F9" s="72"/>
      <c r="G9" s="72"/>
      <c r="H9" s="72"/>
      <c r="I9" s="72"/>
      <c r="J9" s="72"/>
      <c r="K9" s="72"/>
      <c r="L9" s="72"/>
      <c r="M9" s="72"/>
      <c r="N9" s="72"/>
      <c r="O9" s="71"/>
      <c r="P9" s="78"/>
      <c r="Q9" s="73"/>
      <c r="R9" s="27"/>
      <c r="S9" s="27"/>
      <c r="T9" s="27"/>
      <c r="U9" s="27"/>
    </row>
    <row r="10" spans="1:21" ht="18" x14ac:dyDescent="0.35">
      <c r="A10" s="71"/>
      <c r="B10" s="71"/>
      <c r="C10" s="71"/>
      <c r="D10" s="71"/>
      <c r="E10" s="71"/>
      <c r="F10" s="74"/>
      <c r="G10" s="99"/>
      <c r="H10" s="71"/>
      <c r="I10" s="73"/>
      <c r="J10" s="73"/>
      <c r="K10" s="74"/>
      <c r="L10" s="71"/>
      <c r="M10" s="74"/>
      <c r="N10" s="71"/>
      <c r="O10" s="71"/>
      <c r="P10" s="78"/>
      <c r="Q10" s="73"/>
      <c r="R10" s="27"/>
      <c r="S10" s="27"/>
      <c r="T10" s="27"/>
      <c r="U10" s="27"/>
    </row>
    <row r="11" spans="1:21" ht="18" x14ac:dyDescent="0.35">
      <c r="A11" s="71"/>
      <c r="B11" s="71"/>
      <c r="C11" s="71"/>
      <c r="D11" s="71"/>
      <c r="E11" s="71"/>
      <c r="F11" s="164" t="s">
        <v>188</v>
      </c>
      <c r="G11" s="71"/>
      <c r="H11" s="71"/>
      <c r="I11" s="73"/>
      <c r="J11" s="73"/>
      <c r="K11" s="233" t="s">
        <v>189</v>
      </c>
      <c r="L11" s="234"/>
      <c r="M11" s="234"/>
      <c r="N11" s="235"/>
      <c r="O11" s="78"/>
      <c r="P11" s="78"/>
      <c r="Q11" s="73"/>
      <c r="R11" s="27"/>
      <c r="S11" s="27"/>
      <c r="T11" s="27"/>
      <c r="U11" s="27"/>
    </row>
    <row r="12" spans="1:21" ht="18" x14ac:dyDescent="0.35">
      <c r="A12" s="71"/>
      <c r="B12" s="71"/>
      <c r="C12" s="71"/>
      <c r="D12" s="71"/>
      <c r="E12" s="71"/>
      <c r="F12" s="71"/>
      <c r="G12" s="71"/>
      <c r="H12" s="71"/>
      <c r="I12" s="73"/>
      <c r="J12" s="73"/>
      <c r="K12" s="97"/>
      <c r="L12" s="71"/>
      <c r="M12" s="74"/>
      <c r="N12" s="71"/>
      <c r="O12" s="71"/>
      <c r="P12" s="78"/>
      <c r="Q12" s="73"/>
      <c r="R12" s="27"/>
      <c r="S12" s="27"/>
      <c r="T12" s="27"/>
      <c r="U12" s="27"/>
    </row>
    <row r="13" spans="1:21" ht="18" x14ac:dyDescent="0.35">
      <c r="A13" s="71"/>
      <c r="B13" s="71"/>
      <c r="C13" s="71"/>
      <c r="D13" s="71"/>
      <c r="E13" s="71"/>
      <c r="F13" s="72" t="s">
        <v>24</v>
      </c>
      <c r="G13" s="99"/>
      <c r="H13" s="71"/>
      <c r="I13" s="73"/>
      <c r="J13" s="73"/>
      <c r="K13" s="233" t="s">
        <v>190</v>
      </c>
      <c r="L13" s="234"/>
      <c r="M13" s="234"/>
      <c r="N13" s="235"/>
      <c r="O13" s="76"/>
      <c r="P13" s="76"/>
      <c r="Q13" s="73"/>
      <c r="R13" s="27"/>
      <c r="S13" s="27"/>
      <c r="T13" s="27"/>
      <c r="U13" s="27"/>
    </row>
    <row r="14" spans="1:21" ht="18" x14ac:dyDescent="0.35">
      <c r="A14" s="71"/>
      <c r="B14" s="71"/>
      <c r="C14" s="71"/>
      <c r="D14" s="71"/>
      <c r="E14" s="71"/>
      <c r="F14" s="71"/>
      <c r="G14" s="71"/>
      <c r="H14" s="71"/>
      <c r="I14" s="73"/>
      <c r="J14" s="73"/>
      <c r="K14" s="74"/>
      <c r="L14" s="71"/>
      <c r="M14" s="74"/>
      <c r="N14" s="76"/>
      <c r="O14" s="76"/>
      <c r="P14" s="76"/>
      <c r="Q14" s="73"/>
      <c r="R14" s="27"/>
      <c r="S14" s="27"/>
      <c r="T14" s="27"/>
      <c r="U14" s="27"/>
    </row>
    <row r="15" spans="1:21" ht="18" x14ac:dyDescent="0.35">
      <c r="A15" s="71"/>
      <c r="B15" s="71"/>
      <c r="C15" s="71"/>
      <c r="D15" s="71"/>
      <c r="E15" s="71"/>
      <c r="F15" s="74"/>
      <c r="G15" s="71"/>
      <c r="H15" s="71"/>
      <c r="I15" s="73"/>
      <c r="J15" s="73"/>
      <c r="K15" s="74"/>
      <c r="L15" s="71"/>
      <c r="M15" s="74"/>
      <c r="N15" s="71"/>
      <c r="O15" s="76"/>
      <c r="P15" s="76"/>
      <c r="Q15" s="73"/>
      <c r="R15" s="27"/>
      <c r="S15" s="27"/>
      <c r="T15" s="27"/>
      <c r="U15" s="27"/>
    </row>
    <row r="16" spans="1:21" ht="16.5" customHeight="1" x14ac:dyDescent="0.35">
      <c r="A16" s="71"/>
      <c r="B16" s="71"/>
      <c r="C16" s="71"/>
      <c r="D16" s="71"/>
      <c r="E16" s="71"/>
      <c r="F16" s="74"/>
      <c r="G16" s="62"/>
      <c r="H16" s="71"/>
      <c r="I16" s="73"/>
      <c r="J16" s="73"/>
      <c r="K16" s="73"/>
      <c r="L16" s="71"/>
      <c r="M16" s="74"/>
      <c r="N16" s="71"/>
      <c r="O16" s="76"/>
      <c r="P16" s="76"/>
      <c r="Q16" s="73"/>
      <c r="R16" s="27"/>
      <c r="S16" s="27"/>
      <c r="T16" s="27"/>
      <c r="U16" s="27"/>
    </row>
    <row r="17" spans="1:21" ht="16.5" customHeight="1" x14ac:dyDescent="0.35">
      <c r="A17" s="71"/>
      <c r="B17" s="71"/>
      <c r="C17" s="71"/>
      <c r="D17" s="71"/>
      <c r="E17" s="71"/>
      <c r="F17" s="74"/>
      <c r="G17" s="71"/>
      <c r="H17" s="71"/>
      <c r="I17" s="73"/>
      <c r="J17" s="73"/>
      <c r="K17" s="73"/>
      <c r="L17" s="99" t="s">
        <v>36</v>
      </c>
      <c r="M17" s="107" t="str">
        <f>IFERROR(INDEX(Input_Data!$C$8:$D$15,MATCH(Input2steel!$K$13,Input_Data!$B$8:$B$15,0),MATCH(Input2steel!$K$11,Input_Data!$C$6:$D$6,0)),"")</f>
        <v/>
      </c>
      <c r="N17" s="71" t="s">
        <v>6</v>
      </c>
      <c r="O17" s="76"/>
      <c r="P17" s="76"/>
      <c r="Q17" s="73"/>
      <c r="R17" s="27"/>
      <c r="S17" s="27"/>
      <c r="T17" s="27"/>
      <c r="U17" s="27"/>
    </row>
    <row r="18" spans="1:21" ht="18" x14ac:dyDescent="0.35">
      <c r="A18" s="71"/>
      <c r="B18" s="71"/>
      <c r="C18" s="71"/>
      <c r="D18" s="71"/>
      <c r="E18" s="71"/>
      <c r="F18" s="74"/>
      <c r="G18" s="71"/>
      <c r="H18" s="71"/>
      <c r="I18" s="73"/>
      <c r="J18" s="73"/>
      <c r="K18" s="73"/>
      <c r="L18" s="71"/>
      <c r="M18" s="71"/>
      <c r="N18" s="71"/>
      <c r="O18" s="71"/>
      <c r="P18" s="73"/>
      <c r="Q18" s="73"/>
      <c r="R18" s="27"/>
      <c r="S18" s="27"/>
      <c r="T18" s="27"/>
      <c r="U18" s="27"/>
    </row>
    <row r="19" spans="1:21" ht="18" x14ac:dyDescent="0.35">
      <c r="A19" s="71"/>
      <c r="B19" s="71"/>
      <c r="C19" s="71"/>
      <c r="D19" s="71"/>
      <c r="E19" s="71"/>
      <c r="F19" s="74"/>
      <c r="G19" s="71"/>
      <c r="H19" s="71"/>
      <c r="I19" s="73"/>
      <c r="J19" s="73"/>
      <c r="K19" s="73"/>
      <c r="L19" s="71" t="s">
        <v>36</v>
      </c>
      <c r="M19" s="177"/>
      <c r="N19" s="71" t="s">
        <v>6</v>
      </c>
      <c r="O19" s="71" t="str">
        <f>IF(M19="","Please fill custom weight!","")</f>
        <v>Please fill custom weight!</v>
      </c>
      <c r="P19" s="73"/>
      <c r="Q19" s="73"/>
      <c r="R19" s="27"/>
      <c r="S19" s="27"/>
      <c r="T19" s="27"/>
      <c r="U19" s="27"/>
    </row>
    <row r="20" spans="1:21" ht="26.25" customHeight="1" x14ac:dyDescent="0.3">
      <c r="A20" s="73"/>
      <c r="B20" s="73"/>
      <c r="C20" s="73"/>
      <c r="D20" s="73"/>
      <c r="E20" s="73"/>
      <c r="F20" s="73"/>
      <c r="G20" s="73"/>
      <c r="H20" s="73"/>
      <c r="I20" s="73"/>
      <c r="J20" s="73"/>
      <c r="K20" s="73"/>
      <c r="L20" s="73"/>
      <c r="M20" s="73"/>
      <c r="N20" s="73"/>
      <c r="O20" s="73"/>
      <c r="P20" s="73"/>
      <c r="Q20" s="73"/>
      <c r="R20" s="27"/>
      <c r="S20" s="27"/>
      <c r="T20" s="27"/>
      <c r="U20" s="27"/>
    </row>
    <row r="21" spans="1:21" ht="20.25" customHeight="1" x14ac:dyDescent="0.2">
      <c r="A21" s="53"/>
      <c r="B21" s="53"/>
      <c r="C21" s="53"/>
      <c r="D21" s="53"/>
      <c r="E21" s="53"/>
      <c r="F21" s="53"/>
      <c r="G21" s="53"/>
      <c r="H21" s="53"/>
      <c r="I21" s="53"/>
      <c r="J21" s="53"/>
      <c r="K21" s="53"/>
      <c r="L21" s="53"/>
      <c r="M21" s="53"/>
      <c r="N21" s="53"/>
      <c r="O21" s="53"/>
      <c r="P21" s="53"/>
      <c r="Q21" s="53"/>
      <c r="R21" s="27"/>
      <c r="S21" s="27"/>
      <c r="T21" s="27"/>
      <c r="U21" s="27"/>
    </row>
    <row r="22" spans="1:21" x14ac:dyDescent="0.2">
      <c r="A22" s="24"/>
      <c r="B22" s="24"/>
      <c r="C22" s="24"/>
      <c r="D22" s="24"/>
      <c r="E22" s="24"/>
      <c r="F22" s="24"/>
      <c r="G22" s="24"/>
      <c r="H22" s="24"/>
      <c r="I22" s="24"/>
      <c r="J22" s="24"/>
      <c r="K22" s="24"/>
      <c r="L22" s="24"/>
      <c r="M22" s="24"/>
      <c r="N22" s="24"/>
      <c r="O22" s="24"/>
      <c r="P22" s="24"/>
      <c r="Q22" s="24"/>
      <c r="R22" s="27"/>
      <c r="S22" s="27"/>
      <c r="T22" s="27"/>
      <c r="U22" s="27"/>
    </row>
    <row r="23" spans="1:21" x14ac:dyDescent="0.2">
      <c r="A23" s="24"/>
      <c r="B23" s="24"/>
      <c r="C23" s="24"/>
      <c r="D23" s="24"/>
      <c r="E23" s="24"/>
      <c r="F23" s="24"/>
      <c r="G23" s="24"/>
      <c r="H23" s="24"/>
      <c r="I23" s="24"/>
      <c r="J23" s="24"/>
      <c r="K23" s="24"/>
      <c r="L23" s="24"/>
      <c r="M23" s="24"/>
      <c r="N23" s="24"/>
      <c r="O23" s="24"/>
      <c r="P23" s="24"/>
      <c r="Q23" s="24"/>
      <c r="R23" s="27"/>
      <c r="S23" s="27"/>
      <c r="T23" s="27"/>
      <c r="U23" s="27"/>
    </row>
    <row r="24" spans="1:21" x14ac:dyDescent="0.2">
      <c r="A24" s="24"/>
      <c r="B24" s="24"/>
      <c r="C24" s="24"/>
      <c r="D24" s="24"/>
      <c r="E24" s="24"/>
      <c r="F24" s="24"/>
      <c r="G24" s="24"/>
      <c r="H24" s="24"/>
      <c r="I24" s="24"/>
      <c r="J24" s="24"/>
      <c r="K24" s="24"/>
      <c r="L24" s="24"/>
      <c r="M24" s="24"/>
      <c r="N24" s="24"/>
      <c r="O24" s="24"/>
      <c r="P24" s="24"/>
      <c r="Q24" s="24"/>
      <c r="R24" s="27"/>
      <c r="S24" s="27"/>
      <c r="T24" s="27"/>
      <c r="U24" s="27"/>
    </row>
    <row r="25" spans="1:21" x14ac:dyDescent="0.2">
      <c r="A25" s="24"/>
      <c r="B25" s="24"/>
      <c r="C25" s="24"/>
      <c r="D25" s="24"/>
      <c r="E25" s="24"/>
      <c r="F25" s="24"/>
      <c r="G25" s="24"/>
      <c r="H25" s="24"/>
      <c r="I25" s="24"/>
      <c r="J25" s="24"/>
      <c r="K25" s="24"/>
      <c r="L25" s="24"/>
      <c r="M25" s="24"/>
      <c r="N25" s="24"/>
      <c r="O25" s="24"/>
      <c r="P25" s="24"/>
      <c r="Q25" s="24"/>
      <c r="R25" s="27"/>
      <c r="S25" s="27"/>
      <c r="T25" s="27"/>
      <c r="U25" s="27"/>
    </row>
    <row r="26" spans="1:21" ht="17.25" customHeight="1" x14ac:dyDescent="0.2">
      <c r="A26" s="24"/>
      <c r="B26" s="24"/>
      <c r="C26" s="24"/>
      <c r="D26" s="24"/>
      <c r="E26" s="24"/>
      <c r="F26" s="24"/>
      <c r="G26" s="24"/>
      <c r="H26" s="24"/>
      <c r="I26" s="24"/>
      <c r="J26" s="24"/>
      <c r="K26" s="24"/>
      <c r="L26" s="24"/>
      <c r="M26" s="24"/>
      <c r="N26" s="24"/>
      <c r="O26" s="24"/>
      <c r="P26" s="24"/>
      <c r="Q26" s="24"/>
      <c r="R26" s="27"/>
      <c r="S26" s="27"/>
      <c r="T26" s="27"/>
      <c r="U26" s="27"/>
    </row>
    <row r="27" spans="1:21" x14ac:dyDescent="0.2">
      <c r="A27" s="27"/>
      <c r="B27" s="27"/>
      <c r="C27" s="27"/>
      <c r="D27" s="27"/>
      <c r="E27" s="27"/>
      <c r="F27" s="27"/>
      <c r="G27" s="27"/>
      <c r="H27" s="27"/>
      <c r="I27" s="27"/>
      <c r="J27" s="27"/>
      <c r="K27" s="27"/>
      <c r="L27" s="27"/>
      <c r="M27" s="27"/>
      <c r="N27" s="27"/>
      <c r="O27" s="27"/>
      <c r="P27" s="27"/>
      <c r="Q27" s="27"/>
      <c r="R27" s="27"/>
      <c r="S27" s="27"/>
      <c r="T27" s="27"/>
      <c r="U27" s="27"/>
    </row>
    <row r="28" spans="1:21" x14ac:dyDescent="0.2">
      <c r="A28" s="27"/>
      <c r="B28" s="27"/>
      <c r="C28" s="27"/>
      <c r="D28" s="27"/>
      <c r="E28" s="27"/>
      <c r="F28" s="27"/>
      <c r="G28" s="27"/>
      <c r="H28" s="27"/>
      <c r="I28" s="27"/>
      <c r="J28" s="27"/>
      <c r="K28" s="27"/>
      <c r="L28" s="27"/>
      <c r="M28" s="27"/>
      <c r="N28" s="27"/>
      <c r="O28" s="27"/>
      <c r="P28" s="27"/>
      <c r="Q28" s="27"/>
      <c r="R28" s="27"/>
      <c r="S28" s="27"/>
      <c r="T28" s="27"/>
      <c r="U28" s="27"/>
    </row>
    <row r="29" spans="1:21" x14ac:dyDescent="0.2">
      <c r="A29" s="27"/>
      <c r="B29" s="27"/>
      <c r="C29" s="27"/>
      <c r="D29" s="27"/>
      <c r="E29" s="27"/>
      <c r="F29" s="27"/>
      <c r="G29" s="27"/>
      <c r="H29" s="27"/>
      <c r="I29" s="27"/>
      <c r="J29" s="27"/>
      <c r="K29" s="27"/>
      <c r="L29" s="27"/>
      <c r="M29" s="27"/>
      <c r="N29" s="27"/>
      <c r="O29" s="27"/>
      <c r="P29" s="27"/>
      <c r="Q29" s="27"/>
      <c r="R29" s="27"/>
      <c r="S29" s="27"/>
      <c r="T29" s="27"/>
      <c r="U29" s="27"/>
    </row>
    <row r="30" spans="1:21" x14ac:dyDescent="0.2">
      <c r="A30" s="27"/>
      <c r="B30" s="27"/>
      <c r="C30" s="27"/>
      <c r="D30" s="27"/>
      <c r="E30" s="27"/>
      <c r="F30" s="27"/>
      <c r="G30" s="27"/>
      <c r="H30" s="27"/>
      <c r="I30" s="27"/>
      <c r="J30" s="27"/>
      <c r="K30" s="27"/>
      <c r="L30" s="27"/>
      <c r="M30" s="27"/>
      <c r="N30" s="27"/>
      <c r="O30" s="27"/>
      <c r="P30" s="27"/>
      <c r="Q30" s="27"/>
      <c r="R30" s="27"/>
      <c r="S30" s="27"/>
      <c r="T30" s="27"/>
      <c r="U30" s="27"/>
    </row>
    <row r="31" spans="1:21" x14ac:dyDescent="0.2">
      <c r="A31" s="27"/>
      <c r="B31" s="27"/>
      <c r="C31" s="27"/>
      <c r="D31" s="27"/>
      <c r="E31" s="27"/>
      <c r="F31" s="27"/>
      <c r="G31" s="27"/>
      <c r="H31" s="27"/>
      <c r="I31" s="27"/>
      <c r="J31" s="27"/>
      <c r="K31" s="27"/>
      <c r="L31" s="27"/>
      <c r="M31" s="27"/>
      <c r="N31" s="27"/>
      <c r="O31" s="27"/>
      <c r="P31" s="27"/>
      <c r="Q31" s="27"/>
      <c r="R31" s="27"/>
      <c r="S31" s="27"/>
      <c r="T31" s="27"/>
      <c r="U31" s="27"/>
    </row>
    <row r="32" spans="1:21" x14ac:dyDescent="0.2">
      <c r="A32" s="27"/>
      <c r="B32" s="27"/>
      <c r="C32" s="27"/>
      <c r="D32" s="27"/>
      <c r="E32" s="27"/>
      <c r="F32" s="27"/>
      <c r="G32" s="27"/>
      <c r="H32" s="27"/>
      <c r="I32" s="27"/>
      <c r="J32" s="27"/>
      <c r="K32" s="27"/>
      <c r="L32" s="27"/>
      <c r="M32" s="27"/>
      <c r="N32" s="27"/>
      <c r="O32" s="27"/>
      <c r="P32" s="27"/>
      <c r="Q32" s="27"/>
      <c r="R32" s="27"/>
      <c r="S32" s="27"/>
      <c r="T32" s="27"/>
      <c r="U32" s="27"/>
    </row>
    <row r="33" spans="1:21" x14ac:dyDescent="0.2">
      <c r="A33" s="27"/>
      <c r="B33" s="27"/>
      <c r="C33" s="27"/>
      <c r="D33" s="27"/>
      <c r="E33" s="27"/>
      <c r="F33" s="27"/>
      <c r="G33" s="27"/>
      <c r="H33" s="27"/>
      <c r="I33" s="27"/>
      <c r="J33" s="27"/>
      <c r="K33" s="27"/>
      <c r="L33" s="27"/>
      <c r="M33" s="27"/>
      <c r="N33" s="27"/>
      <c r="O33" s="27"/>
      <c r="P33" s="27"/>
      <c r="Q33" s="27"/>
      <c r="R33" s="27"/>
      <c r="S33" s="27"/>
      <c r="T33" s="27"/>
      <c r="U33" s="27"/>
    </row>
    <row r="34" spans="1:21" x14ac:dyDescent="0.2">
      <c r="A34" s="27"/>
      <c r="B34" s="27"/>
      <c r="C34" s="27"/>
      <c r="D34" s="27"/>
      <c r="E34" s="27"/>
      <c r="F34" s="27"/>
      <c r="G34" s="27"/>
      <c r="H34" s="27"/>
      <c r="I34" s="27"/>
      <c r="J34" s="27"/>
      <c r="K34" s="27"/>
      <c r="L34" s="27"/>
      <c r="M34" s="27"/>
      <c r="N34" s="27"/>
      <c r="O34" s="27"/>
      <c r="P34" s="27"/>
      <c r="Q34" s="27"/>
      <c r="R34" s="27"/>
      <c r="S34" s="27"/>
      <c r="T34" s="27"/>
      <c r="U34" s="27"/>
    </row>
    <row r="35" spans="1:21" x14ac:dyDescent="0.2">
      <c r="A35" s="27"/>
      <c r="B35" s="27"/>
      <c r="C35" s="27"/>
      <c r="D35" s="27"/>
      <c r="E35" s="27"/>
      <c r="F35" s="27"/>
      <c r="G35" s="27"/>
      <c r="H35" s="27"/>
      <c r="I35" s="27"/>
      <c r="J35" s="27"/>
      <c r="K35" s="27"/>
      <c r="L35" s="27"/>
      <c r="M35" s="27"/>
      <c r="N35" s="27"/>
      <c r="O35" s="27"/>
      <c r="P35" s="27"/>
      <c r="Q35" s="27"/>
      <c r="R35" s="27"/>
      <c r="S35" s="27"/>
      <c r="T35" s="27"/>
      <c r="U35" s="27"/>
    </row>
    <row r="36" spans="1:21" x14ac:dyDescent="0.2">
      <c r="A36" s="27"/>
      <c r="B36" s="27"/>
      <c r="C36" s="27"/>
      <c r="D36" s="27"/>
      <c r="E36" s="27"/>
      <c r="F36" s="27"/>
      <c r="G36" s="27"/>
      <c r="H36" s="27"/>
      <c r="I36" s="27"/>
      <c r="J36" s="27"/>
      <c r="K36" s="27"/>
      <c r="L36" s="27"/>
      <c r="M36" s="27"/>
      <c r="N36" s="27"/>
      <c r="O36" s="27"/>
      <c r="P36" s="27"/>
      <c r="Q36" s="27"/>
      <c r="R36" s="27"/>
      <c r="S36" s="27"/>
      <c r="T36" s="27"/>
      <c r="U36" s="27"/>
    </row>
    <row r="37" spans="1:21" x14ac:dyDescent="0.2">
      <c r="A37" s="27"/>
      <c r="B37" s="27"/>
      <c r="C37" s="27"/>
      <c r="D37" s="27"/>
      <c r="E37" s="27"/>
      <c r="F37" s="27"/>
      <c r="G37" s="27"/>
      <c r="H37" s="27"/>
      <c r="I37" s="27"/>
      <c r="J37" s="27"/>
      <c r="K37" s="27"/>
      <c r="L37" s="27"/>
      <c r="M37" s="27"/>
      <c r="N37" s="27"/>
      <c r="O37" s="27"/>
      <c r="P37" s="27"/>
      <c r="Q37" s="27"/>
      <c r="R37" s="27"/>
      <c r="S37" s="27"/>
      <c r="T37" s="27"/>
      <c r="U37" s="27"/>
    </row>
    <row r="38" spans="1:21" x14ac:dyDescent="0.2">
      <c r="A38" s="27"/>
      <c r="B38" s="27"/>
      <c r="C38" s="27"/>
      <c r="D38" s="27"/>
      <c r="E38" s="27"/>
      <c r="F38" s="27"/>
      <c r="G38" s="27"/>
      <c r="H38" s="27"/>
      <c r="I38" s="27"/>
      <c r="J38" s="27"/>
      <c r="K38" s="27"/>
      <c r="L38" s="27"/>
      <c r="M38" s="27"/>
      <c r="N38" s="27"/>
      <c r="O38" s="27"/>
      <c r="P38" s="27"/>
      <c r="Q38" s="27"/>
      <c r="R38" s="27"/>
      <c r="S38" s="27"/>
      <c r="T38" s="27"/>
      <c r="U38" s="27"/>
    </row>
    <row r="39" spans="1:21" x14ac:dyDescent="0.2">
      <c r="A39" s="27"/>
      <c r="B39" s="27"/>
      <c r="C39" s="27"/>
      <c r="D39" s="27"/>
      <c r="E39" s="27"/>
      <c r="F39" s="27"/>
      <c r="G39" s="27"/>
      <c r="H39" s="27"/>
      <c r="I39" s="27"/>
      <c r="J39" s="27"/>
      <c r="K39" s="27"/>
      <c r="L39" s="27"/>
      <c r="M39" s="27"/>
      <c r="N39" s="27"/>
      <c r="O39" s="27"/>
      <c r="P39" s="27"/>
      <c r="Q39" s="27"/>
      <c r="R39" s="27"/>
      <c r="S39" s="27"/>
      <c r="T39" s="27"/>
      <c r="U39" s="27"/>
    </row>
    <row r="40" spans="1:21" x14ac:dyDescent="0.2">
      <c r="A40" s="27"/>
      <c r="B40" s="27"/>
      <c r="C40" s="27"/>
      <c r="D40" s="27"/>
      <c r="E40" s="27"/>
      <c r="F40" s="27"/>
      <c r="G40" s="27"/>
      <c r="H40" s="27"/>
      <c r="I40" s="27"/>
      <c r="J40" s="27"/>
      <c r="K40" s="27"/>
      <c r="L40" s="27"/>
      <c r="M40" s="27"/>
      <c r="N40" s="27"/>
      <c r="O40" s="27"/>
      <c r="P40" s="27"/>
      <c r="Q40" s="27"/>
      <c r="R40" s="27"/>
      <c r="S40" s="27"/>
      <c r="T40" s="27"/>
      <c r="U40" s="27"/>
    </row>
    <row r="41" spans="1:21" x14ac:dyDescent="0.2">
      <c r="A41" s="27"/>
      <c r="B41" s="27"/>
      <c r="C41" s="27"/>
      <c r="D41" s="27"/>
      <c r="E41" s="27"/>
      <c r="F41" s="27"/>
      <c r="G41" s="27"/>
      <c r="H41" s="27"/>
      <c r="I41" s="27"/>
      <c r="J41" s="27"/>
      <c r="K41" s="27"/>
      <c r="L41" s="27"/>
      <c r="M41" s="27"/>
      <c r="N41" s="27"/>
      <c r="O41" s="27"/>
      <c r="P41" s="27"/>
      <c r="Q41" s="27"/>
      <c r="R41" s="27"/>
      <c r="S41" s="27"/>
      <c r="T41" s="27"/>
      <c r="U41" s="27"/>
    </row>
    <row r="42" spans="1:21" x14ac:dyDescent="0.2">
      <c r="A42" s="27"/>
      <c r="B42" s="27"/>
      <c r="C42" s="27"/>
      <c r="D42" s="27"/>
      <c r="E42" s="27"/>
      <c r="F42" s="27"/>
      <c r="G42" s="27"/>
      <c r="H42" s="27"/>
      <c r="I42" s="27"/>
      <c r="J42" s="27"/>
      <c r="K42" s="27"/>
      <c r="L42" s="27"/>
      <c r="M42" s="27"/>
      <c r="N42" s="27"/>
      <c r="O42" s="27"/>
      <c r="P42" s="27"/>
      <c r="Q42" s="27"/>
      <c r="R42" s="27"/>
      <c r="S42" s="27"/>
      <c r="T42" s="27"/>
      <c r="U42" s="27"/>
    </row>
    <row r="699" spans="14916:14916" hidden="1" x14ac:dyDescent="0.2">
      <c r="VAR699" s="2" t="b">
        <v>0</v>
      </c>
    </row>
    <row r="700" spans="14916:14916" hidden="1" x14ac:dyDescent="0.2">
      <c r="VAR700" s="2" t="b">
        <v>1</v>
      </c>
    </row>
    <row r="701" spans="14916:14916" hidden="1" x14ac:dyDescent="0.2">
      <c r="VAR701" s="2" t="b">
        <v>0</v>
      </c>
    </row>
    <row r="702" spans="14916:14916" hidden="1" x14ac:dyDescent="0.2">
      <c r="VAR702" s="2" t="b">
        <v>1</v>
      </c>
    </row>
  </sheetData>
  <sheetProtection algorithmName="SHA-512" hashValue="MdZXfh5NMRHyEb/YzoiXI26Q8X7sUQAnh/skEv2+6NkgSXnsJBLSjx92NgejI81X8p9vcjD2BGTVt54w7OaERQ==" saltValue="/NPaHlSfDuK6Z2gK7Lxh7A==" spinCount="100000" sheet="1" objects="1" scenarios="1" selectLockedCells="1"/>
  <mergeCells count="2">
    <mergeCell ref="K11:N11"/>
    <mergeCell ref="K13:N13"/>
  </mergeCells>
  <dataValidations count="3">
    <dataValidation type="list" allowBlank="1" showInputMessage="1" showErrorMessage="1" sqref="K11:N11" xr:uid="{7E87F3E2-ABE1-42BD-A358-B1B21F577D49}">
      <formula1>LISTS_STEEL_PACKAGES</formula1>
    </dataValidation>
    <dataValidation type="list" allowBlank="1" showInputMessage="1" showErrorMessage="1" sqref="K13:N13" xr:uid="{ECD3814A-BB61-4BCC-8777-AB09299C5DCA}">
      <formula1>LISTS_STEEL_PRODUCT_SPECIFICATIONS</formula1>
    </dataValidation>
    <dataValidation type="decimal" operator="greaterThanOrEqual" allowBlank="1" showInputMessage="1" showErrorMessage="1" sqref="M19" xr:uid="{11D3FD0A-CC03-4F88-9815-58C2F1B1336F}">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39388" r:id="rId4" name="Group Box 92">
              <controlPr defaultSize="0" autoFill="0" autoPict="0" macro="[0]!GroupBox92_Click">
                <anchor moveWithCells="1">
                  <from>
                    <xdr:col>5</xdr:col>
                    <xdr:colOff>60960</xdr:colOff>
                    <xdr:row>7</xdr:row>
                    <xdr:rowOff>83820</xdr:rowOff>
                  </from>
                  <to>
                    <xdr:col>6</xdr:col>
                    <xdr:colOff>0</xdr:colOff>
                    <xdr:row>12</xdr:row>
                    <xdr:rowOff>22860</xdr:rowOff>
                  </to>
                </anchor>
              </controlPr>
            </control>
          </mc:Choice>
        </mc:AlternateContent>
        <mc:AlternateContent xmlns:mc="http://schemas.openxmlformats.org/markup-compatibility/2006">
          <mc:Choice Requires="x14">
            <control shapeId="3639389" r:id="rId5" name="Group Box 93">
              <controlPr defaultSize="0" autoFill="0" autoPict="0">
                <anchor moveWithCells="1">
                  <from>
                    <xdr:col>5</xdr:col>
                    <xdr:colOff>68580</xdr:colOff>
                    <xdr:row>13</xdr:row>
                    <xdr:rowOff>121920</xdr:rowOff>
                  </from>
                  <to>
                    <xdr:col>6</xdr:col>
                    <xdr:colOff>0</xdr:colOff>
                    <xdr:row>17</xdr:row>
                    <xdr:rowOff>182880</xdr:rowOff>
                  </to>
                </anchor>
              </controlPr>
            </control>
          </mc:Choice>
        </mc:AlternateContent>
        <mc:AlternateContent xmlns:mc="http://schemas.openxmlformats.org/markup-compatibility/2006">
          <mc:Choice Requires="x14">
            <control shapeId="3639421" r:id="rId6" name="Group Box 125">
              <controlPr defaultSize="0" autoFill="0" autoPict="0">
                <anchor moveWithCells="1">
                  <from>
                    <xdr:col>9</xdr:col>
                    <xdr:colOff>502920</xdr:colOff>
                    <xdr:row>7</xdr:row>
                    <xdr:rowOff>152400</xdr:rowOff>
                  </from>
                  <to>
                    <xdr:col>11</xdr:col>
                    <xdr:colOff>83820</xdr:colOff>
                    <xdr:row>16</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60957C5-2729-4E16-AB4B-13F2172AA32E}">
            <xm:f>Calculation_Steel!$B$10=FALSE</xm:f>
            <x14:dxf>
              <font>
                <color rgb="FF426A54"/>
              </font>
              <fill>
                <patternFill patternType="solid">
                  <bgColor rgb="FF426A54"/>
                </patternFill>
              </fill>
            </x14:dxf>
          </x14:cfRule>
          <xm:sqref>L17:N17</xm:sqref>
        </x14:conditionalFormatting>
        <x14:conditionalFormatting xmlns:xm="http://schemas.microsoft.com/office/excel/2006/main">
          <x14:cfRule type="expression" priority="2" id="{88078819-7249-4421-8D27-68AAC1B7D536}">
            <xm:f>Calculation_Steel!$B$10=TRUE</xm:f>
            <x14:dxf>
              <font>
                <color rgb="FF426A54"/>
              </font>
              <fill>
                <patternFill>
                  <bgColor rgb="FF426A54"/>
                </patternFill>
              </fill>
            </x14:dxf>
          </x14:cfRule>
          <xm:sqref>L19:O19</xm:sqref>
        </x14:conditionalFormatting>
        <x14:conditionalFormatting xmlns:xm="http://schemas.microsoft.com/office/excel/2006/main">
          <x14:cfRule type="expression" priority="1" id="{48DE9A15-EF59-45F8-A362-D3F677CD574C}">
            <xm:f>Calculation_Steel!$B$10="Blank"</xm:f>
            <x14:dxf>
              <font>
                <color rgb="FF426A54"/>
              </font>
              <fill>
                <patternFill>
                  <bgColor rgb="FF426A54"/>
                </patternFill>
              </fill>
            </x14:dxf>
          </x14:cfRule>
          <xm:sqref>L17:O19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F9F10-432C-45DE-A79B-F553F901A8B9}">
  <sheetPr published="0" codeName="Sheet14"/>
  <dimension ref="A1:T43"/>
  <sheetViews>
    <sheetView showGridLines="0" showRowColHeaders="0" zoomScaleNormal="100" workbookViewId="0">
      <selection activeCell="F9" sqref="F9"/>
    </sheetView>
  </sheetViews>
  <sheetFormatPr defaultColWidth="0" defaultRowHeight="12.6" zeroHeight="1" x14ac:dyDescent="0.2"/>
  <cols>
    <col min="1" max="4" width="8.26953125" style="2" customWidth="1"/>
    <col min="5" max="5" width="16.453125" style="2" customWidth="1"/>
    <col min="6" max="6" width="8.26953125" style="2" customWidth="1"/>
    <col min="7" max="7" width="6.90625" style="2" customWidth="1"/>
    <col min="8" max="12" width="8.26953125" style="2" customWidth="1"/>
    <col min="13" max="13" width="6.7265625" style="2" customWidth="1"/>
    <col min="14" max="14" width="8.26953125" style="2" customWidth="1"/>
    <col min="15" max="15" width="14.36328125" style="2" customWidth="1"/>
    <col min="16" max="16" width="12.90625" style="2" customWidth="1"/>
    <col min="17" max="20" width="11" style="2" customWidth="1"/>
    <col min="21" max="16384" width="11" style="2" hidden="1"/>
  </cols>
  <sheetData>
    <row r="1" spans="1:20" s="1" customFormat="1" ht="10.199999999999999" x14ac:dyDescent="0.2">
      <c r="A1" s="51"/>
      <c r="B1" s="51"/>
      <c r="C1" s="51"/>
      <c r="D1" s="51"/>
      <c r="E1" s="51"/>
      <c r="F1" s="23"/>
      <c r="G1" s="23"/>
      <c r="H1" s="23"/>
      <c r="I1" s="23"/>
      <c r="J1" s="23"/>
      <c r="K1" s="23"/>
      <c r="L1" s="23"/>
      <c r="M1" s="23"/>
      <c r="N1" s="23"/>
      <c r="O1" s="23"/>
      <c r="P1" s="23"/>
      <c r="Q1" s="26"/>
      <c r="R1" s="26"/>
      <c r="S1" s="26"/>
      <c r="T1" s="26"/>
    </row>
    <row r="2" spans="1:20" s="1" customFormat="1" ht="19.5" customHeight="1" x14ac:dyDescent="0.2">
      <c r="A2" s="51"/>
      <c r="B2" s="51"/>
      <c r="C2" s="51"/>
      <c r="D2" s="51"/>
      <c r="E2" s="51"/>
      <c r="F2" s="23"/>
      <c r="G2" s="23"/>
      <c r="H2" s="23"/>
      <c r="I2" s="23"/>
      <c r="J2" s="23"/>
      <c r="K2" s="23"/>
      <c r="L2" s="23"/>
      <c r="M2" s="23"/>
      <c r="N2" s="23"/>
      <c r="O2" s="23"/>
      <c r="P2" s="23"/>
      <c r="Q2" s="26"/>
      <c r="R2" s="26"/>
      <c r="S2" s="26"/>
      <c r="T2" s="26"/>
    </row>
    <row r="3" spans="1:20" s="8" customFormat="1" ht="40.799999999999997" x14ac:dyDescent="0.75">
      <c r="A3" s="65"/>
      <c r="B3" s="54" t="s">
        <v>25</v>
      </c>
      <c r="C3" s="49"/>
      <c r="D3" s="50"/>
      <c r="E3" s="48"/>
      <c r="F3" s="25"/>
      <c r="G3" s="25"/>
      <c r="H3" s="25"/>
      <c r="I3" s="25"/>
      <c r="J3" s="25"/>
      <c r="K3" s="25"/>
      <c r="L3" s="25"/>
      <c r="M3" s="25"/>
      <c r="N3" s="25"/>
      <c r="O3" s="25"/>
      <c r="P3" s="25"/>
      <c r="Q3" s="28"/>
      <c r="R3" s="28"/>
      <c r="S3" s="28"/>
      <c r="T3" s="28"/>
    </row>
    <row r="4" spans="1:20" s="9" customFormat="1" ht="21.75" customHeight="1" x14ac:dyDescent="0.25">
      <c r="A4" s="66"/>
      <c r="B4" s="42"/>
      <c r="C4" s="43"/>
      <c r="D4" s="44"/>
      <c r="E4" s="67"/>
      <c r="F4" s="46"/>
      <c r="G4" s="46"/>
      <c r="H4" s="46"/>
      <c r="I4" s="46"/>
      <c r="J4" s="46"/>
      <c r="K4" s="46"/>
      <c r="L4" s="46"/>
      <c r="M4" s="46"/>
      <c r="N4" s="46"/>
      <c r="O4" s="46"/>
      <c r="P4" s="46"/>
      <c r="Q4" s="37"/>
      <c r="R4" s="37"/>
      <c r="S4" s="37"/>
      <c r="T4" s="37"/>
    </row>
    <row r="5" spans="1:20" ht="21.75" customHeight="1" x14ac:dyDescent="0.25">
      <c r="A5" s="55"/>
      <c r="B5" s="55"/>
      <c r="C5" s="55"/>
      <c r="D5" s="55"/>
      <c r="E5" s="55"/>
      <c r="F5" s="56"/>
      <c r="G5" s="56"/>
      <c r="H5" s="56"/>
      <c r="I5" s="56"/>
      <c r="J5" s="56"/>
      <c r="K5" s="56"/>
      <c r="L5" s="56"/>
      <c r="M5" s="56"/>
      <c r="N5" s="56"/>
      <c r="O5" s="56"/>
      <c r="P5" s="56"/>
      <c r="Q5" s="27"/>
      <c r="R5" s="27"/>
      <c r="S5" s="27"/>
      <c r="T5" s="27"/>
    </row>
    <row r="6" spans="1:20" ht="18" x14ac:dyDescent="0.35">
      <c r="A6" s="71"/>
      <c r="B6" s="71"/>
      <c r="C6" s="71"/>
      <c r="D6" s="71"/>
      <c r="E6" s="71"/>
      <c r="F6" s="71"/>
      <c r="G6" s="71"/>
      <c r="H6" s="71"/>
      <c r="I6" s="71"/>
      <c r="J6" s="71"/>
      <c r="K6" s="71"/>
      <c r="L6" s="71"/>
      <c r="M6" s="71"/>
      <c r="N6" s="71"/>
      <c r="O6" s="71"/>
      <c r="P6" s="71"/>
      <c r="Q6" s="27"/>
      <c r="R6" s="27"/>
      <c r="S6" s="27"/>
      <c r="T6" s="27"/>
    </row>
    <row r="7" spans="1:20" ht="18" x14ac:dyDescent="0.35">
      <c r="A7" s="71"/>
      <c r="B7" s="71"/>
      <c r="C7" s="71"/>
      <c r="D7" s="71"/>
      <c r="E7" s="71"/>
      <c r="F7" s="237" t="s">
        <v>37</v>
      </c>
      <c r="G7" s="237"/>
      <c r="H7" s="237"/>
      <c r="I7" s="237"/>
      <c r="J7" s="237"/>
      <c r="K7" s="71"/>
      <c r="L7" s="237" t="s">
        <v>24</v>
      </c>
      <c r="M7" s="237"/>
      <c r="N7" s="237"/>
      <c r="O7" s="237"/>
      <c r="P7" s="71"/>
      <c r="Q7" s="27"/>
      <c r="R7" s="27"/>
      <c r="S7" s="27"/>
      <c r="T7" s="27"/>
    </row>
    <row r="8" spans="1:20" ht="18" x14ac:dyDescent="0.35">
      <c r="A8" s="71"/>
      <c r="B8" s="71"/>
      <c r="C8" s="71"/>
      <c r="D8" s="71"/>
      <c r="E8" s="71"/>
      <c r="F8" s="237"/>
      <c r="G8" s="237"/>
      <c r="H8" s="237"/>
      <c r="I8" s="237"/>
      <c r="J8" s="237"/>
      <c r="K8" s="71"/>
      <c r="L8" s="237"/>
      <c r="M8" s="237"/>
      <c r="N8" s="237"/>
      <c r="O8" s="237"/>
      <c r="P8" s="71"/>
      <c r="Q8" s="27"/>
      <c r="R8" s="27"/>
      <c r="S8" s="27"/>
      <c r="T8" s="27"/>
    </row>
    <row r="9" spans="1:20" ht="18" x14ac:dyDescent="0.35">
      <c r="A9" s="71"/>
      <c r="B9" s="71"/>
      <c r="C9" s="71"/>
      <c r="D9" s="71"/>
      <c r="E9" s="71"/>
      <c r="F9" s="80"/>
      <c r="G9" s="71" t="s">
        <v>135</v>
      </c>
      <c r="H9" s="71"/>
      <c r="I9" s="71"/>
      <c r="J9" s="71"/>
      <c r="K9" s="71"/>
      <c r="L9" s="71" t="str">
        <f ca="1">Calculation_Steel_Product_Name&amp;" | "&amp; Calculation_Steel_Package_Type_Short</f>
        <v>Steel drum | Package not selected</v>
      </c>
      <c r="M9" s="71"/>
      <c r="N9" s="71"/>
      <c r="O9" s="71"/>
      <c r="P9" s="71"/>
      <c r="Q9" s="27"/>
      <c r="R9" s="27"/>
      <c r="S9" s="27"/>
      <c r="T9" s="27"/>
    </row>
    <row r="10" spans="1:20" ht="18" x14ac:dyDescent="0.35">
      <c r="A10" s="71"/>
      <c r="B10" s="71"/>
      <c r="C10" s="71"/>
      <c r="D10" s="71"/>
      <c r="E10" s="71"/>
      <c r="F10" s="71"/>
      <c r="G10" s="71"/>
      <c r="H10" s="71"/>
      <c r="I10" s="71"/>
      <c r="J10" s="71"/>
      <c r="K10" s="71"/>
      <c r="L10" s="71" t="str">
        <f ca="1">Calculation_Steel_Product_Specification</f>
        <v>Specifications not selected</v>
      </c>
      <c r="M10" s="71"/>
      <c r="N10" s="71"/>
      <c r="O10" s="71"/>
      <c r="P10" s="71"/>
      <c r="Q10" s="27"/>
      <c r="R10" s="27"/>
      <c r="S10" s="27"/>
      <c r="T10" s="27"/>
    </row>
    <row r="11" spans="1:20" ht="18" x14ac:dyDescent="0.35">
      <c r="A11" s="71"/>
      <c r="B11" s="71"/>
      <c r="C11" s="71"/>
      <c r="D11" s="71"/>
      <c r="E11" s="71"/>
      <c r="F11" s="237" t="s">
        <v>26</v>
      </c>
      <c r="G11" s="237"/>
      <c r="H11" s="237"/>
      <c r="I11" s="237"/>
      <c r="J11" s="71"/>
      <c r="K11" s="71"/>
      <c r="L11" s="71"/>
      <c r="M11" s="71"/>
      <c r="N11" s="71"/>
      <c r="O11" s="71"/>
      <c r="P11" s="71"/>
      <c r="Q11" s="27"/>
      <c r="R11" s="27"/>
      <c r="S11" s="27"/>
      <c r="T11" s="27"/>
    </row>
    <row r="12" spans="1:20" ht="18" x14ac:dyDescent="0.35">
      <c r="A12" s="71"/>
      <c r="B12" s="71"/>
      <c r="C12" s="71"/>
      <c r="D12" s="71"/>
      <c r="E12" s="71"/>
      <c r="F12" s="237"/>
      <c r="G12" s="237"/>
      <c r="H12" s="237"/>
      <c r="I12" s="237"/>
      <c r="J12" s="71"/>
      <c r="K12" s="71"/>
      <c r="L12" s="79" t="s">
        <v>36</v>
      </c>
      <c r="M12" s="71"/>
      <c r="N12" s="107" t="str">
        <f ca="1">CALCULATION_STEEL_MASS_STEEL</f>
        <v/>
      </c>
      <c r="O12" s="79" t="s">
        <v>41</v>
      </c>
      <c r="P12" s="71"/>
      <c r="Q12" s="27"/>
      <c r="R12" s="27"/>
      <c r="S12" s="27"/>
      <c r="T12" s="27"/>
    </row>
    <row r="13" spans="1:20" ht="18" x14ac:dyDescent="0.35">
      <c r="A13" s="71"/>
      <c r="B13" s="71"/>
      <c r="C13" s="71"/>
      <c r="D13" s="71"/>
      <c r="E13" s="71"/>
      <c r="F13" s="80"/>
      <c r="G13" s="71" t="s">
        <v>136</v>
      </c>
      <c r="H13" s="71"/>
      <c r="I13" s="71"/>
      <c r="J13" s="71"/>
      <c r="K13" s="71"/>
      <c r="L13" s="79"/>
      <c r="M13" s="71"/>
      <c r="N13" s="107"/>
      <c r="O13" s="79"/>
      <c r="P13" s="71"/>
      <c r="Q13" s="27"/>
      <c r="R13" s="27"/>
      <c r="S13" s="27"/>
      <c r="T13" s="27"/>
    </row>
    <row r="14" spans="1:20" ht="18" x14ac:dyDescent="0.35">
      <c r="A14" s="71"/>
      <c r="B14" s="71"/>
      <c r="C14" s="71"/>
      <c r="D14" s="71"/>
      <c r="E14" s="71"/>
      <c r="F14" s="71"/>
      <c r="G14" s="71"/>
      <c r="H14" s="71"/>
      <c r="I14" s="71"/>
      <c r="J14" s="71"/>
      <c r="K14" s="71"/>
      <c r="L14" s="170"/>
      <c r="M14" s="69"/>
      <c r="N14" s="171"/>
      <c r="O14" s="172"/>
      <c r="P14" s="71"/>
      <c r="Q14" s="27"/>
      <c r="R14" s="27"/>
      <c r="S14" s="27"/>
      <c r="T14" s="27"/>
    </row>
    <row r="15" spans="1:20" ht="18" x14ac:dyDescent="0.35">
      <c r="A15" s="71"/>
      <c r="B15" s="71"/>
      <c r="C15" s="71"/>
      <c r="D15" s="71"/>
      <c r="E15" s="71"/>
      <c r="F15" s="72" t="s">
        <v>38</v>
      </c>
      <c r="G15" s="71"/>
      <c r="H15" s="71"/>
      <c r="I15" s="71"/>
      <c r="J15" s="71"/>
      <c r="K15" s="71"/>
      <c r="L15" s="79"/>
      <c r="M15" s="71"/>
      <c r="N15" s="71"/>
      <c r="O15" s="79"/>
      <c r="P15" s="71"/>
      <c r="Q15" s="27"/>
      <c r="R15" s="27"/>
      <c r="S15" s="27"/>
      <c r="T15" s="27"/>
    </row>
    <row r="16" spans="1:20" ht="16.5" customHeight="1" x14ac:dyDescent="0.35">
      <c r="A16" s="71"/>
      <c r="B16" s="71"/>
      <c r="C16" s="71"/>
      <c r="D16" s="71"/>
      <c r="E16" s="71"/>
      <c r="F16" s="71"/>
      <c r="G16" s="71"/>
      <c r="H16" s="71"/>
      <c r="I16" s="71"/>
      <c r="J16" s="71"/>
      <c r="K16" s="71"/>
      <c r="L16" s="71"/>
      <c r="M16" s="71"/>
      <c r="N16" s="71"/>
      <c r="O16" s="71"/>
      <c r="P16" s="71"/>
      <c r="Q16" s="27"/>
      <c r="R16" s="27"/>
      <c r="S16" s="27"/>
      <c r="T16" s="27"/>
    </row>
    <row r="17" spans="1:20" ht="18" x14ac:dyDescent="0.35">
      <c r="A17" s="71"/>
      <c r="B17" s="71"/>
      <c r="C17" s="71"/>
      <c r="D17" s="71"/>
      <c r="E17" s="71"/>
      <c r="F17" s="74" t="s">
        <v>49</v>
      </c>
      <c r="G17" s="238"/>
      <c r="H17" s="238"/>
      <c r="I17" s="238"/>
      <c r="J17" s="71"/>
      <c r="K17" s="71"/>
      <c r="L17" s="71"/>
      <c r="M17" s="71"/>
      <c r="N17" s="71"/>
      <c r="O17" s="71"/>
      <c r="P17" s="71"/>
      <c r="Q17" s="27"/>
      <c r="R17" s="27"/>
      <c r="S17" s="27"/>
      <c r="T17" s="27"/>
    </row>
    <row r="18" spans="1:20" ht="18" x14ac:dyDescent="0.35">
      <c r="A18" s="71"/>
      <c r="B18" s="71"/>
      <c r="C18" s="71"/>
      <c r="D18" s="71"/>
      <c r="E18" s="71"/>
      <c r="F18" s="74" t="s">
        <v>51</v>
      </c>
      <c r="G18" s="239"/>
      <c r="H18" s="239"/>
      <c r="I18" s="239"/>
      <c r="J18" s="71"/>
      <c r="K18" s="71"/>
      <c r="L18" s="71"/>
      <c r="M18" s="71"/>
      <c r="N18" s="71"/>
      <c r="O18" s="71"/>
      <c r="P18" s="71"/>
      <c r="Q18" s="27"/>
      <c r="R18" s="27"/>
      <c r="S18" s="27"/>
      <c r="T18" s="27"/>
    </row>
    <row r="19" spans="1:20" ht="18" x14ac:dyDescent="0.35">
      <c r="A19" s="71"/>
      <c r="B19" s="71"/>
      <c r="C19" s="71"/>
      <c r="D19" s="71"/>
      <c r="E19" s="71"/>
      <c r="F19" s="74" t="s">
        <v>131</v>
      </c>
      <c r="G19" s="236"/>
      <c r="H19" s="236"/>
      <c r="I19" s="236"/>
      <c r="J19" s="71"/>
      <c r="K19" s="71"/>
      <c r="L19" s="71"/>
      <c r="M19" s="71"/>
      <c r="N19" s="71"/>
      <c r="O19" s="71"/>
      <c r="P19" s="71"/>
      <c r="Q19" s="27"/>
      <c r="R19" s="27"/>
      <c r="S19" s="27"/>
      <c r="T19" s="27"/>
    </row>
    <row r="20" spans="1:20" ht="18.75" customHeight="1" x14ac:dyDescent="0.35">
      <c r="A20" s="71"/>
      <c r="B20" s="71"/>
      <c r="C20" s="71"/>
      <c r="D20" s="71"/>
      <c r="E20" s="71"/>
      <c r="F20" s="71"/>
      <c r="G20" s="71"/>
      <c r="H20" s="71"/>
      <c r="I20" s="71"/>
      <c r="J20" s="71"/>
      <c r="K20" s="71"/>
      <c r="L20" s="71"/>
      <c r="M20" s="71"/>
      <c r="N20" s="71" t="s">
        <v>137</v>
      </c>
      <c r="O20" s="71"/>
      <c r="P20" s="71"/>
      <c r="Q20" s="27"/>
      <c r="R20" s="27"/>
      <c r="S20" s="27"/>
      <c r="T20" s="27"/>
    </row>
    <row r="21" spans="1:20" ht="10.5" customHeight="1" x14ac:dyDescent="0.35">
      <c r="A21" s="173"/>
      <c r="B21" s="173"/>
      <c r="C21" s="173"/>
      <c r="D21" s="173"/>
      <c r="E21" s="173"/>
      <c r="F21" s="173"/>
      <c r="G21" s="173"/>
      <c r="H21" s="173"/>
      <c r="I21" s="173"/>
      <c r="J21" s="173"/>
      <c r="K21" s="173"/>
      <c r="L21" s="173"/>
      <c r="M21" s="173"/>
      <c r="N21" s="173"/>
      <c r="O21" s="173"/>
      <c r="P21" s="173"/>
      <c r="Q21" s="27"/>
      <c r="R21" s="27"/>
      <c r="S21" s="27"/>
      <c r="T21" s="27"/>
    </row>
    <row r="22" spans="1:20" x14ac:dyDescent="0.2">
      <c r="A22" s="24"/>
      <c r="B22" s="24"/>
      <c r="C22" s="24"/>
      <c r="D22" s="24"/>
      <c r="E22" s="24"/>
      <c r="F22" s="24"/>
      <c r="G22" s="24"/>
      <c r="H22" s="24"/>
      <c r="I22" s="24"/>
      <c r="J22" s="24"/>
      <c r="K22" s="24"/>
      <c r="L22" s="24"/>
      <c r="M22" s="24"/>
      <c r="N22" s="24"/>
      <c r="O22" s="24"/>
      <c r="P22" s="24"/>
      <c r="Q22" s="27"/>
      <c r="R22" s="27"/>
      <c r="S22" s="27"/>
      <c r="T22" s="27"/>
    </row>
    <row r="23" spans="1:20" x14ac:dyDescent="0.2">
      <c r="A23" s="24"/>
      <c r="B23" s="24"/>
      <c r="C23" s="24"/>
      <c r="D23" s="24"/>
      <c r="E23" s="24"/>
      <c r="F23" s="24"/>
      <c r="G23" s="24"/>
      <c r="H23" s="24"/>
      <c r="I23" s="24"/>
      <c r="J23" s="24"/>
      <c r="K23" s="24"/>
      <c r="L23" s="24"/>
      <c r="M23" s="24"/>
      <c r="N23" s="24"/>
      <c r="O23" s="24"/>
      <c r="P23" s="24"/>
      <c r="Q23" s="27"/>
      <c r="R23" s="27"/>
      <c r="S23" s="27"/>
      <c r="T23" s="27"/>
    </row>
    <row r="24" spans="1:20" x14ac:dyDescent="0.2">
      <c r="A24" s="24"/>
      <c r="B24" s="24"/>
      <c r="C24" s="24"/>
      <c r="D24" s="24"/>
      <c r="E24" s="24"/>
      <c r="F24" s="174"/>
      <c r="G24" s="24"/>
      <c r="H24" s="24"/>
      <c r="I24" s="24"/>
      <c r="J24" s="24"/>
      <c r="K24" s="24"/>
      <c r="L24" s="24"/>
      <c r="M24" s="24"/>
      <c r="N24" s="24"/>
      <c r="O24" s="24"/>
      <c r="P24" s="24"/>
      <c r="Q24" s="27"/>
      <c r="R24" s="27"/>
      <c r="S24" s="27"/>
      <c r="T24" s="27"/>
    </row>
    <row r="25" spans="1:20" x14ac:dyDescent="0.2">
      <c r="A25" s="24"/>
      <c r="B25" s="24"/>
      <c r="C25" s="24"/>
      <c r="D25" s="24"/>
      <c r="E25" s="24"/>
      <c r="F25" s="174"/>
      <c r="G25" s="24"/>
      <c r="H25" s="24"/>
      <c r="I25" s="24"/>
      <c r="J25" s="24"/>
      <c r="K25" s="24"/>
      <c r="L25" s="24"/>
      <c r="M25" s="24"/>
      <c r="N25" s="24"/>
      <c r="O25" s="24"/>
      <c r="P25" s="24"/>
      <c r="Q25" s="27"/>
      <c r="R25" s="27"/>
      <c r="S25" s="27"/>
      <c r="T25" s="27"/>
    </row>
    <row r="26" spans="1:20" x14ac:dyDescent="0.2">
      <c r="A26" s="24"/>
      <c r="B26" s="24"/>
      <c r="C26" s="24"/>
      <c r="D26" s="24"/>
      <c r="E26" s="24"/>
      <c r="F26" s="174"/>
      <c r="G26" s="24"/>
      <c r="H26" s="24"/>
      <c r="I26" s="24"/>
      <c r="J26" s="24"/>
      <c r="K26" s="24"/>
      <c r="L26" s="24"/>
      <c r="M26" s="24"/>
      <c r="N26" s="24"/>
      <c r="O26" s="24"/>
      <c r="P26" s="24"/>
      <c r="Q26" s="27"/>
      <c r="R26" s="27"/>
      <c r="S26" s="27"/>
      <c r="T26" s="27"/>
    </row>
    <row r="27" spans="1:20" ht="26.25" customHeight="1" x14ac:dyDescent="0.2">
      <c r="A27" s="24"/>
      <c r="B27" s="24"/>
      <c r="C27" s="24"/>
      <c r="D27" s="24"/>
      <c r="E27" s="24"/>
      <c r="F27" s="24"/>
      <c r="G27" s="24"/>
      <c r="H27" s="24"/>
      <c r="I27" s="24"/>
      <c r="J27" s="24"/>
      <c r="K27" s="24"/>
      <c r="L27" s="24"/>
      <c r="M27" s="24"/>
      <c r="N27" s="24"/>
      <c r="O27" s="24"/>
      <c r="P27" s="24"/>
      <c r="Q27" s="27"/>
      <c r="R27" s="27"/>
      <c r="S27" s="27"/>
      <c r="T27" s="27"/>
    </row>
    <row r="28" spans="1:20" x14ac:dyDescent="0.2">
      <c r="A28" s="27"/>
      <c r="B28" s="27"/>
      <c r="C28" s="27"/>
      <c r="D28" s="27"/>
      <c r="E28" s="27"/>
      <c r="F28" s="27"/>
      <c r="G28" s="27"/>
      <c r="H28" s="27"/>
      <c r="I28" s="27"/>
      <c r="J28" s="27"/>
      <c r="K28" s="27"/>
      <c r="L28" s="27"/>
      <c r="M28" s="27"/>
      <c r="N28" s="27"/>
      <c r="O28" s="27"/>
      <c r="P28" s="27"/>
      <c r="Q28" s="27"/>
      <c r="R28" s="27"/>
      <c r="S28" s="27"/>
      <c r="T28" s="27"/>
    </row>
    <row r="29" spans="1:20" x14ac:dyDescent="0.2">
      <c r="A29" s="27"/>
      <c r="B29" s="27"/>
      <c r="C29" s="27"/>
      <c r="D29" s="27"/>
      <c r="E29" s="27"/>
      <c r="F29" s="27"/>
      <c r="G29" s="27"/>
      <c r="H29" s="27"/>
      <c r="I29" s="27"/>
      <c r="J29" s="27"/>
      <c r="K29" s="27"/>
      <c r="L29" s="27"/>
      <c r="M29" s="27"/>
      <c r="N29" s="27"/>
      <c r="O29" s="27"/>
      <c r="P29" s="27"/>
      <c r="Q29" s="27"/>
      <c r="R29" s="27"/>
      <c r="S29" s="27"/>
      <c r="T29" s="27"/>
    </row>
    <row r="30" spans="1:20" x14ac:dyDescent="0.2">
      <c r="A30" s="27"/>
      <c r="B30" s="27"/>
      <c r="C30" s="27"/>
      <c r="D30" s="27"/>
      <c r="E30" s="27"/>
      <c r="F30" s="27"/>
      <c r="G30" s="27"/>
      <c r="H30" s="27"/>
      <c r="I30" s="27"/>
      <c r="J30" s="27"/>
      <c r="K30" s="27"/>
      <c r="L30" s="27"/>
      <c r="M30" s="27"/>
      <c r="N30" s="27"/>
      <c r="O30" s="27"/>
      <c r="P30" s="27"/>
      <c r="Q30" s="27"/>
      <c r="R30" s="27"/>
      <c r="S30" s="27"/>
      <c r="T30" s="27"/>
    </row>
    <row r="31" spans="1:20" x14ac:dyDescent="0.2">
      <c r="A31" s="27"/>
      <c r="B31" s="27"/>
      <c r="C31" s="27"/>
      <c r="D31" s="27"/>
      <c r="E31" s="27"/>
      <c r="F31" s="27"/>
      <c r="G31" s="27"/>
      <c r="H31" s="27"/>
      <c r="I31" s="27"/>
      <c r="J31" s="27"/>
      <c r="K31" s="27"/>
      <c r="L31" s="27"/>
      <c r="M31" s="27"/>
      <c r="N31" s="27"/>
      <c r="O31" s="27"/>
      <c r="P31" s="27"/>
      <c r="Q31" s="27"/>
      <c r="R31" s="27"/>
      <c r="S31" s="27"/>
      <c r="T31" s="27"/>
    </row>
    <row r="32" spans="1:20" x14ac:dyDescent="0.2">
      <c r="A32" s="27"/>
      <c r="B32" s="27"/>
      <c r="C32" s="27"/>
      <c r="D32" s="27"/>
      <c r="E32" s="27"/>
      <c r="F32" s="27"/>
      <c r="G32" s="27"/>
      <c r="H32" s="27"/>
      <c r="I32" s="27"/>
      <c r="J32" s="27"/>
      <c r="K32" s="27"/>
      <c r="L32" s="27"/>
      <c r="M32" s="27"/>
      <c r="N32" s="27"/>
      <c r="O32" s="27"/>
      <c r="P32" s="27"/>
      <c r="Q32" s="27"/>
      <c r="R32" s="27"/>
      <c r="S32" s="27"/>
      <c r="T32" s="27"/>
    </row>
    <row r="33" spans="1:20" x14ac:dyDescent="0.2">
      <c r="A33" s="27"/>
      <c r="B33" s="27"/>
      <c r="C33" s="27"/>
      <c r="D33" s="27"/>
      <c r="E33" s="27"/>
      <c r="F33" s="27"/>
      <c r="G33" s="27"/>
      <c r="H33" s="27"/>
      <c r="I33" s="27"/>
      <c r="J33" s="27"/>
      <c r="K33" s="27"/>
      <c r="L33" s="27"/>
      <c r="M33" s="27"/>
      <c r="N33" s="27"/>
      <c r="O33" s="27"/>
      <c r="P33" s="27"/>
      <c r="Q33" s="27"/>
      <c r="R33" s="27"/>
      <c r="S33" s="27"/>
      <c r="T33" s="27"/>
    </row>
    <row r="34" spans="1:20" x14ac:dyDescent="0.2">
      <c r="A34" s="27"/>
      <c r="B34" s="27"/>
      <c r="C34" s="27"/>
      <c r="D34" s="27"/>
      <c r="E34" s="27"/>
      <c r="F34" s="27"/>
      <c r="G34" s="27"/>
      <c r="H34" s="27"/>
      <c r="I34" s="27"/>
      <c r="J34" s="27"/>
      <c r="K34" s="27"/>
      <c r="L34" s="27"/>
      <c r="M34" s="27"/>
      <c r="N34" s="27"/>
      <c r="O34" s="27"/>
      <c r="P34" s="27"/>
      <c r="Q34" s="27"/>
      <c r="R34" s="27"/>
      <c r="S34" s="27"/>
      <c r="T34" s="27"/>
    </row>
    <row r="35" spans="1:20" x14ac:dyDescent="0.2">
      <c r="A35" s="27"/>
      <c r="B35" s="27"/>
      <c r="C35" s="27"/>
      <c r="D35" s="27"/>
      <c r="E35" s="27"/>
      <c r="F35" s="27"/>
      <c r="G35" s="27"/>
      <c r="H35" s="27"/>
      <c r="I35" s="27"/>
      <c r="J35" s="27"/>
      <c r="K35" s="27"/>
      <c r="L35" s="27"/>
      <c r="M35" s="27"/>
      <c r="N35" s="27"/>
      <c r="O35" s="27"/>
      <c r="P35" s="27"/>
      <c r="Q35" s="27"/>
      <c r="R35" s="27"/>
      <c r="S35" s="27"/>
      <c r="T35" s="27"/>
    </row>
    <row r="36" spans="1:20" x14ac:dyDescent="0.2">
      <c r="A36" s="27"/>
      <c r="B36" s="27"/>
      <c r="C36" s="27"/>
      <c r="D36" s="27"/>
      <c r="E36" s="27"/>
      <c r="F36" s="27"/>
      <c r="G36" s="27"/>
      <c r="H36" s="27"/>
      <c r="I36" s="27"/>
      <c r="J36" s="27"/>
      <c r="K36" s="27"/>
      <c r="L36" s="27"/>
      <c r="M36" s="27"/>
      <c r="N36" s="27"/>
      <c r="O36" s="27"/>
      <c r="P36" s="27"/>
      <c r="Q36" s="27"/>
      <c r="R36" s="27"/>
      <c r="S36" s="27"/>
      <c r="T36" s="27"/>
    </row>
    <row r="37" spans="1:20" x14ac:dyDescent="0.2">
      <c r="A37" s="27"/>
      <c r="B37" s="27"/>
      <c r="C37" s="27"/>
      <c r="D37" s="27"/>
      <c r="E37" s="27"/>
      <c r="F37" s="27"/>
      <c r="G37" s="27"/>
      <c r="H37" s="27"/>
      <c r="I37" s="27"/>
      <c r="J37" s="27"/>
      <c r="K37" s="27"/>
      <c r="L37" s="27"/>
      <c r="M37" s="27"/>
      <c r="N37" s="27"/>
      <c r="O37" s="27"/>
      <c r="P37" s="27"/>
      <c r="Q37" s="27"/>
      <c r="R37" s="27"/>
      <c r="S37" s="27"/>
      <c r="T37" s="27"/>
    </row>
    <row r="38" spans="1:20" x14ac:dyDescent="0.2">
      <c r="A38" s="27"/>
      <c r="B38" s="27"/>
      <c r="C38" s="27"/>
      <c r="D38" s="27"/>
      <c r="E38" s="27"/>
      <c r="F38" s="27"/>
      <c r="G38" s="27"/>
      <c r="H38" s="27"/>
      <c r="I38" s="27"/>
      <c r="J38" s="27"/>
      <c r="K38" s="27"/>
      <c r="L38" s="27"/>
      <c r="M38" s="27"/>
      <c r="N38" s="27"/>
      <c r="O38" s="27"/>
      <c r="P38" s="27"/>
      <c r="Q38" s="27"/>
      <c r="R38" s="27"/>
      <c r="S38" s="27"/>
      <c r="T38" s="27"/>
    </row>
    <row r="39" spans="1:20" x14ac:dyDescent="0.2">
      <c r="A39" s="27"/>
      <c r="B39" s="27"/>
      <c r="C39" s="27"/>
      <c r="D39" s="27"/>
      <c r="E39" s="27"/>
      <c r="F39" s="27"/>
      <c r="G39" s="27"/>
      <c r="H39" s="27"/>
      <c r="I39" s="27"/>
      <c r="J39" s="27"/>
      <c r="K39" s="27"/>
      <c r="L39" s="27"/>
      <c r="M39" s="27"/>
      <c r="N39" s="27"/>
      <c r="O39" s="27"/>
      <c r="P39" s="27"/>
      <c r="Q39" s="27"/>
      <c r="R39" s="27"/>
      <c r="S39" s="27"/>
      <c r="T39" s="27"/>
    </row>
    <row r="40" spans="1:20" x14ac:dyDescent="0.2">
      <c r="A40" s="27"/>
      <c r="B40" s="27"/>
      <c r="C40" s="27"/>
      <c r="D40" s="27"/>
      <c r="E40" s="27"/>
      <c r="F40" s="27"/>
      <c r="G40" s="27"/>
      <c r="H40" s="27"/>
      <c r="I40" s="27"/>
      <c r="J40" s="27"/>
      <c r="K40" s="27"/>
      <c r="L40" s="27"/>
      <c r="M40" s="27"/>
      <c r="N40" s="27"/>
      <c r="O40" s="27"/>
      <c r="P40" s="27"/>
      <c r="Q40" s="27"/>
      <c r="R40" s="27"/>
      <c r="S40" s="27"/>
      <c r="T40" s="27"/>
    </row>
    <row r="41" spans="1:20" x14ac:dyDescent="0.2">
      <c r="A41" s="27"/>
      <c r="B41" s="27"/>
      <c r="C41" s="27"/>
      <c r="D41" s="27"/>
      <c r="E41" s="27"/>
      <c r="F41" s="27"/>
      <c r="G41" s="27"/>
      <c r="H41" s="27"/>
      <c r="I41" s="27"/>
      <c r="J41" s="27"/>
      <c r="K41" s="27"/>
      <c r="L41" s="27"/>
      <c r="M41" s="27"/>
      <c r="N41" s="27"/>
      <c r="O41" s="27"/>
      <c r="P41" s="27"/>
      <c r="Q41" s="27"/>
      <c r="R41" s="27"/>
      <c r="S41" s="27"/>
      <c r="T41" s="27"/>
    </row>
    <row r="42" spans="1:20" x14ac:dyDescent="0.2">
      <c r="A42" s="27"/>
      <c r="B42" s="27"/>
      <c r="C42" s="27"/>
      <c r="D42" s="27"/>
      <c r="E42" s="27"/>
      <c r="F42" s="27"/>
      <c r="G42" s="27"/>
      <c r="H42" s="27"/>
      <c r="I42" s="27"/>
      <c r="J42" s="27"/>
      <c r="K42" s="27"/>
      <c r="L42" s="27"/>
      <c r="M42" s="27"/>
      <c r="N42" s="27"/>
      <c r="O42" s="27"/>
      <c r="P42" s="27"/>
      <c r="Q42" s="27"/>
      <c r="R42" s="27"/>
      <c r="S42" s="27"/>
      <c r="T42" s="27"/>
    </row>
    <row r="43" spans="1:20" x14ac:dyDescent="0.2">
      <c r="A43" s="27"/>
      <c r="B43" s="27"/>
      <c r="C43" s="27"/>
      <c r="D43" s="27"/>
      <c r="E43" s="27"/>
      <c r="F43" s="27"/>
      <c r="G43" s="27"/>
      <c r="H43" s="27"/>
      <c r="I43" s="27"/>
      <c r="J43" s="27"/>
      <c r="K43" s="27"/>
      <c r="L43" s="27"/>
      <c r="M43" s="27"/>
      <c r="N43" s="27"/>
      <c r="O43" s="27"/>
      <c r="P43" s="27"/>
      <c r="Q43" s="27"/>
      <c r="R43" s="27"/>
      <c r="S43" s="27"/>
      <c r="T43" s="27"/>
    </row>
  </sheetData>
  <sheetProtection algorithmName="SHA-512" hashValue="UI6QwSeoRqs4tdWUBP5Q3lnToFg6ky56xtUK/9ImYIq0C+o/VLMNpWf3JWxnL54oeBpT4BbVLPTAr68k9c6ybw==" saltValue="muFe6JeBQ1UwOE/FHjEaEA==" spinCount="100000" sheet="1" objects="1" scenarios="1" selectLockedCells="1"/>
  <mergeCells count="6">
    <mergeCell ref="G19:I19"/>
    <mergeCell ref="F7:J8"/>
    <mergeCell ref="L7:O8"/>
    <mergeCell ref="F11:I12"/>
    <mergeCell ref="G17:I17"/>
    <mergeCell ref="G18:I18"/>
  </mergeCells>
  <conditionalFormatting sqref="N13:N14">
    <cfRule type="expression" dxfId="6" priority="1">
      <formula>#REF!="Plastic drum"</formula>
    </cfRule>
  </conditionalFormatting>
  <dataValidations count="2">
    <dataValidation type="decimal" operator="greaterThanOrEqual" allowBlank="1" showInputMessage="1" showErrorMessage="1" sqref="F9 F13" xr:uid="{BDB03D25-0082-4706-BD9C-6DABF7174ABD}">
      <formula1>0</formula1>
    </dataValidation>
    <dataValidation type="textLength" operator="greaterThanOrEqual" allowBlank="1" showInputMessage="1" showErrorMessage="1" sqref="G17:I17 G18:I18 G19:I19" xr:uid="{96077376-E2F0-40D3-A2A9-DEEA6D3C6CC5}">
      <formula1>0</formula1>
    </dataValidation>
  </dataValidations>
  <pageMargins left="0.7" right="0.7" top="0.75" bottom="0.75" header="0.3" footer="0.3"/>
  <pageSetup paperSize="9" orientation="portrait" horizontalDpi="300" verticalDpi="0" r:id="rId1"/>
  <ignoredErrors>
    <ignoredError sqref="N1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C0601-708E-4131-9A73-793F9944952F}">
  <sheetPr codeName="Blad2">
    <pageSetUpPr autoPageBreaks="0"/>
  </sheetPr>
  <dimension ref="A1:T49"/>
  <sheetViews>
    <sheetView showGridLines="0" showRowColHeaders="0" view="pageBreakPreview" zoomScaleNormal="100" zoomScaleSheetLayoutView="100" zoomScalePageLayoutView="70" workbookViewId="0">
      <selection activeCell="I23" sqref="I23"/>
    </sheetView>
  </sheetViews>
  <sheetFormatPr defaultColWidth="0" defaultRowHeight="10.199999999999999" zeroHeight="1" x14ac:dyDescent="0.2"/>
  <cols>
    <col min="1" max="1" width="4.453125" style="61" customWidth="1"/>
    <col min="2" max="2" width="13.26953125" style="61" customWidth="1"/>
    <col min="3" max="4" width="6.36328125" style="61" customWidth="1"/>
    <col min="5" max="5" width="5.6328125" style="61" customWidth="1"/>
    <col min="6" max="6" width="5.90625" style="61" customWidth="1"/>
    <col min="7" max="7" width="6" style="61" customWidth="1"/>
    <col min="8" max="9" width="6.26953125" style="61" customWidth="1"/>
    <col min="10" max="10" width="5" style="61" customWidth="1"/>
    <col min="11" max="11" width="6" style="61" bestFit="1" customWidth="1"/>
    <col min="12" max="12" width="5.7265625" style="61" bestFit="1" customWidth="1"/>
    <col min="13" max="13" width="5.453125" style="61" customWidth="1"/>
    <col min="14" max="15" width="9" style="61" customWidth="1"/>
    <col min="16" max="20" width="0" style="61" hidden="1" customWidth="1"/>
    <col min="21" max="16384" width="9" style="61" hidden="1"/>
  </cols>
  <sheetData>
    <row r="1" spans="1:15" ht="44.25" customHeight="1" x14ac:dyDescent="0.2">
      <c r="A1" s="178"/>
      <c r="B1" s="178"/>
      <c r="C1" s="178"/>
      <c r="D1" s="178"/>
      <c r="E1" s="178"/>
      <c r="F1" s="178"/>
      <c r="G1" s="178"/>
      <c r="H1" s="178"/>
      <c r="I1" s="178"/>
      <c r="J1" s="178"/>
      <c r="K1" s="178"/>
      <c r="L1" s="178"/>
      <c r="M1" s="178"/>
      <c r="N1" s="178"/>
      <c r="O1" s="178"/>
    </row>
    <row r="2" spans="1:15" ht="121.5" customHeight="1" x14ac:dyDescent="0.2">
      <c r="A2" s="178"/>
      <c r="B2" s="178"/>
      <c r="C2" s="178"/>
      <c r="D2" s="178"/>
      <c r="E2" s="178"/>
      <c r="F2" s="178"/>
      <c r="G2" s="178"/>
      <c r="H2" s="178"/>
      <c r="I2" s="178"/>
      <c r="J2" s="178"/>
      <c r="K2" s="178"/>
      <c r="L2" s="178"/>
      <c r="M2" s="178"/>
      <c r="N2" s="178"/>
      <c r="O2" s="178"/>
    </row>
    <row r="3" spans="1:15" ht="24" customHeight="1" x14ac:dyDescent="0.2">
      <c r="A3" s="179"/>
      <c r="B3" s="179" t="s">
        <v>121</v>
      </c>
      <c r="C3" s="179"/>
      <c r="D3" s="179"/>
      <c r="E3" s="179"/>
      <c r="F3" s="179"/>
      <c r="G3" s="179"/>
      <c r="H3" s="180"/>
      <c r="I3" s="180" t="s">
        <v>48</v>
      </c>
      <c r="J3" s="241">
        <f ca="1">TODAY()</f>
        <v>44706</v>
      </c>
      <c r="K3" s="241"/>
      <c r="L3" s="181"/>
      <c r="M3" s="181"/>
      <c r="N3" s="181" t="s">
        <v>18</v>
      </c>
      <c r="O3" s="182" t="s">
        <v>47</v>
      </c>
    </row>
    <row r="4" spans="1:15" x14ac:dyDescent="0.2">
      <c r="A4" s="183"/>
      <c r="B4" s="183"/>
      <c r="C4" s="183"/>
      <c r="D4" s="183"/>
      <c r="E4" s="183"/>
      <c r="F4" s="183"/>
      <c r="G4" s="183"/>
      <c r="H4" s="183"/>
      <c r="I4" s="183"/>
      <c r="J4" s="183"/>
      <c r="K4" s="183"/>
      <c r="L4" s="183"/>
      <c r="M4" s="183"/>
      <c r="N4" s="183"/>
      <c r="O4" s="183"/>
    </row>
    <row r="5" spans="1:15" ht="14.4" x14ac:dyDescent="0.3">
      <c r="A5" s="183"/>
      <c r="B5" s="184" t="s">
        <v>20</v>
      </c>
      <c r="C5" s="184" t="str">
        <f ca="1">Input3Steel!$L$9</f>
        <v>Steel drum | Package not selected</v>
      </c>
      <c r="D5" s="178"/>
      <c r="E5" s="183"/>
      <c r="F5" s="183"/>
      <c r="G5" s="183"/>
      <c r="H5" s="183"/>
      <c r="I5" s="183"/>
      <c r="J5" s="183"/>
      <c r="K5" s="183"/>
      <c r="L5" s="183"/>
      <c r="M5" s="183"/>
      <c r="N5" s="185"/>
      <c r="O5" s="185"/>
    </row>
    <row r="6" spans="1:15" ht="15" customHeight="1" x14ac:dyDescent="0.2">
      <c r="A6" s="183"/>
      <c r="B6" s="183"/>
      <c r="C6" s="183"/>
      <c r="D6" s="183"/>
      <c r="E6" s="183"/>
      <c r="F6" s="183"/>
      <c r="G6" s="183"/>
      <c r="H6" s="183"/>
      <c r="I6" s="183"/>
      <c r="J6" s="186"/>
      <c r="K6" s="186"/>
      <c r="L6" s="186"/>
      <c r="M6" s="183"/>
      <c r="N6" s="178"/>
      <c r="O6" s="178"/>
    </row>
    <row r="7" spans="1:15" ht="13.5" customHeight="1" x14ac:dyDescent="0.3">
      <c r="A7" s="183"/>
      <c r="B7" s="187" t="s">
        <v>34</v>
      </c>
      <c r="C7" s="183"/>
      <c r="D7" s="183"/>
      <c r="E7" s="183"/>
      <c r="F7" s="183"/>
      <c r="G7" s="183"/>
      <c r="H7" s="183"/>
      <c r="I7" s="183"/>
      <c r="J7" s="186"/>
      <c r="K7" s="186"/>
      <c r="L7" s="186"/>
      <c r="M7" s="183"/>
      <c r="N7" s="178"/>
      <c r="O7" s="178"/>
    </row>
    <row r="8" spans="1:15" ht="6" customHeight="1" x14ac:dyDescent="0.3">
      <c r="A8" s="183"/>
      <c r="B8" s="187"/>
      <c r="C8" s="183"/>
      <c r="D8" s="183"/>
      <c r="E8" s="183"/>
      <c r="F8" s="183"/>
      <c r="G8" s="183"/>
      <c r="H8" s="183"/>
      <c r="I8" s="183"/>
      <c r="J8" s="186"/>
      <c r="K8" s="186"/>
      <c r="L8" s="186"/>
      <c r="M8" s="183"/>
      <c r="N8" s="178"/>
      <c r="O8" s="178"/>
    </row>
    <row r="9" spans="1:15" ht="106.5" customHeight="1" x14ac:dyDescent="0.2">
      <c r="A9" s="185"/>
      <c r="B9" s="242" t="s">
        <v>104</v>
      </c>
      <c r="C9" s="242"/>
      <c r="D9" s="242"/>
      <c r="E9" s="242"/>
      <c r="F9" s="242"/>
      <c r="G9" s="242"/>
      <c r="H9" s="242"/>
      <c r="I9" s="242"/>
      <c r="J9" s="242"/>
      <c r="K9" s="242"/>
      <c r="L9" s="242"/>
      <c r="M9" s="242"/>
      <c r="N9" s="242"/>
      <c r="O9" s="178"/>
    </row>
    <row r="10" spans="1:15" ht="13.8" x14ac:dyDescent="0.2">
      <c r="A10" s="185"/>
      <c r="B10" s="188"/>
      <c r="C10" s="188"/>
      <c r="D10" s="188"/>
      <c r="E10" s="188"/>
      <c r="F10" s="188"/>
      <c r="G10" s="188"/>
      <c r="H10" s="188"/>
      <c r="I10" s="188"/>
      <c r="J10" s="188"/>
      <c r="K10" s="188"/>
      <c r="L10" s="188"/>
      <c r="M10" s="188"/>
      <c r="N10" s="188"/>
      <c r="O10" s="178"/>
    </row>
    <row r="11" spans="1:15" ht="15.6" x14ac:dyDescent="0.3">
      <c r="A11" s="185"/>
      <c r="B11" s="189" t="s">
        <v>31</v>
      </c>
      <c r="C11" s="185"/>
      <c r="D11" s="190"/>
      <c r="E11" s="185"/>
      <c r="F11" s="185"/>
      <c r="G11" s="185"/>
      <c r="H11" s="185"/>
      <c r="I11" s="185"/>
      <c r="J11" s="185"/>
      <c r="K11" s="185"/>
      <c r="L11" s="185"/>
      <c r="M11" s="178"/>
      <c r="N11" s="178"/>
      <c r="O11" s="178"/>
    </row>
    <row r="12" spans="1:15" ht="15.6" x14ac:dyDescent="0.3">
      <c r="A12" s="185"/>
      <c r="B12" s="189"/>
      <c r="C12" s="185"/>
      <c r="D12" s="190"/>
      <c r="E12" s="185"/>
      <c r="F12" s="185"/>
      <c r="G12" s="185"/>
      <c r="H12" s="185"/>
      <c r="I12" s="185"/>
      <c r="J12" s="185"/>
      <c r="K12" s="185"/>
      <c r="L12" s="185"/>
      <c r="M12" s="178"/>
      <c r="N12" s="178"/>
      <c r="O12" s="178"/>
    </row>
    <row r="13" spans="1:15" ht="13.8" x14ac:dyDescent="0.3">
      <c r="A13" s="178"/>
      <c r="B13" s="191" t="s">
        <v>36</v>
      </c>
      <c r="C13" s="192"/>
      <c r="D13" s="192" t="str">
        <f ca="1">CALCULATION_STEEL_MASS_STEEL</f>
        <v/>
      </c>
      <c r="E13" s="192" t="s">
        <v>41</v>
      </c>
      <c r="F13" s="178"/>
      <c r="G13" s="178"/>
      <c r="H13" s="192" t="s">
        <v>52</v>
      </c>
      <c r="I13" s="192"/>
      <c r="J13" s="243" t="str">
        <f>IF(INPUT3_STEEL_CLIENT_NAME="","-",INPUT3_STEEL_CLIENT_NAME)</f>
        <v>-</v>
      </c>
      <c r="K13" s="243"/>
      <c r="L13" s="243"/>
      <c r="M13" s="178"/>
      <c r="N13" s="178"/>
      <c r="O13" s="178"/>
    </row>
    <row r="14" spans="1:15" ht="13.8" x14ac:dyDescent="0.3">
      <c r="A14" s="178"/>
      <c r="B14" s="191" t="s">
        <v>39</v>
      </c>
      <c r="C14" s="192"/>
      <c r="D14" s="192">
        <v>0</v>
      </c>
      <c r="E14" s="192" t="s">
        <v>41</v>
      </c>
      <c r="F14" s="178"/>
      <c r="G14" s="178"/>
      <c r="H14" s="192" t="s">
        <v>50</v>
      </c>
      <c r="I14" s="192"/>
      <c r="J14" s="243" t="str">
        <f>IF(INPUT3_STEEL_CLIENT_ADDRESS="","-",INPUT3_STEEL_CLIENT_ADDRESS)</f>
        <v>-</v>
      </c>
      <c r="K14" s="243"/>
      <c r="L14" s="243"/>
      <c r="M14" s="178"/>
      <c r="N14" s="178"/>
      <c r="O14" s="178"/>
    </row>
    <row r="15" spans="1:15" ht="13.8" x14ac:dyDescent="0.3">
      <c r="A15" s="178"/>
      <c r="B15" s="191" t="s">
        <v>40</v>
      </c>
      <c r="C15" s="192"/>
      <c r="D15" s="192">
        <v>0</v>
      </c>
      <c r="E15" s="192" t="s">
        <v>41</v>
      </c>
      <c r="F15" s="178"/>
      <c r="G15" s="178"/>
      <c r="H15" s="192" t="s">
        <v>51</v>
      </c>
      <c r="I15" s="192"/>
      <c r="J15" s="244" t="str">
        <f>IF(INPUT3_STEEL_CLIENT_OTHER="","-",INPUT3_STEEL_CLIENT_OTHER)</f>
        <v>-</v>
      </c>
      <c r="K15" s="244"/>
      <c r="L15" s="244"/>
      <c r="M15" s="178"/>
      <c r="N15" s="178"/>
      <c r="O15" s="178"/>
    </row>
    <row r="16" spans="1:15" ht="13.8" x14ac:dyDescent="0.3">
      <c r="A16" s="178"/>
      <c r="B16" s="191" t="s">
        <v>138</v>
      </c>
      <c r="C16" s="192"/>
      <c r="D16" s="192">
        <v>0</v>
      </c>
      <c r="E16" s="192" t="s">
        <v>41</v>
      </c>
      <c r="F16" s="178"/>
      <c r="G16" s="178"/>
      <c r="H16" s="192"/>
      <c r="I16" s="192"/>
      <c r="J16" s="193"/>
      <c r="K16" s="193"/>
      <c r="L16" s="193"/>
      <c r="M16" s="178"/>
      <c r="N16" s="178"/>
      <c r="O16" s="178"/>
    </row>
    <row r="17" spans="1:20" ht="13.8" x14ac:dyDescent="0.3">
      <c r="A17" s="178"/>
      <c r="B17" s="194" t="s">
        <v>45</v>
      </c>
      <c r="C17" s="192"/>
      <c r="D17" s="192">
        <f>INPUT3_STEEL_DISTANCE_TO_CLIENT</f>
        <v>0</v>
      </c>
      <c r="E17" s="192" t="s">
        <v>7</v>
      </c>
      <c r="F17" s="192"/>
      <c r="G17" s="192"/>
      <c r="H17" s="192"/>
      <c r="I17" s="178"/>
      <c r="J17" s="178"/>
      <c r="K17" s="178"/>
      <c r="L17" s="178"/>
      <c r="M17" s="178"/>
      <c r="N17" s="178"/>
      <c r="O17" s="178"/>
    </row>
    <row r="18" spans="1:20" ht="13.8" x14ac:dyDescent="0.3">
      <c r="A18" s="178"/>
      <c r="B18" s="194" t="s">
        <v>46</v>
      </c>
      <c r="C18" s="192"/>
      <c r="D18" s="192">
        <f>INPUT3_STEEL_UNITS_PER_TRUCK</f>
        <v>0</v>
      </c>
      <c r="E18" s="195" t="s">
        <v>83</v>
      </c>
      <c r="F18" s="192"/>
      <c r="G18" s="192"/>
      <c r="H18" s="192"/>
      <c r="I18" s="178"/>
      <c r="J18" s="178"/>
      <c r="K18" s="178"/>
      <c r="L18" s="178"/>
      <c r="M18" s="178"/>
      <c r="N18" s="178"/>
      <c r="O18" s="178"/>
    </row>
    <row r="19" spans="1:20" ht="13.8" x14ac:dyDescent="0.3">
      <c r="A19" s="178"/>
      <c r="B19" s="194"/>
      <c r="C19" s="192"/>
      <c r="D19" s="192"/>
      <c r="E19" s="195"/>
      <c r="F19" s="192"/>
      <c r="G19" s="192"/>
      <c r="H19" s="192"/>
      <c r="I19" s="178"/>
      <c r="J19" s="178"/>
      <c r="K19" s="178"/>
      <c r="L19" s="178"/>
      <c r="M19" s="178"/>
      <c r="N19" s="178"/>
      <c r="O19" s="178"/>
    </row>
    <row r="20" spans="1:20" ht="24" customHeight="1" x14ac:dyDescent="0.2">
      <c r="A20" s="196"/>
      <c r="B20" s="240" t="s">
        <v>33</v>
      </c>
      <c r="C20" s="240"/>
      <c r="D20" s="240"/>
      <c r="E20" s="240"/>
      <c r="F20" s="240"/>
      <c r="G20" s="240"/>
      <c r="H20" s="240"/>
      <c r="I20" s="240"/>
      <c r="J20" s="240"/>
      <c r="K20" s="240"/>
      <c r="L20" s="240"/>
      <c r="M20" s="178"/>
      <c r="N20" s="178"/>
      <c r="O20" s="178"/>
    </row>
    <row r="21" spans="1:20" ht="24" customHeight="1" x14ac:dyDescent="0.2">
      <c r="A21" s="196"/>
      <c r="B21" s="197"/>
      <c r="C21" s="197"/>
      <c r="D21" s="197"/>
      <c r="E21" s="197"/>
      <c r="F21" s="197"/>
      <c r="G21" s="197"/>
      <c r="H21" s="198"/>
      <c r="I21" s="198"/>
      <c r="J21" s="199"/>
      <c r="K21" s="247" t="s">
        <v>209</v>
      </c>
      <c r="L21" s="248"/>
      <c r="M21" s="248"/>
      <c r="N21" s="248"/>
      <c r="O21" s="200"/>
      <c r="P21" s="64"/>
      <c r="Q21" s="64"/>
      <c r="R21" s="64"/>
      <c r="S21" s="64"/>
      <c r="T21" s="64"/>
    </row>
    <row r="22" spans="1:20" ht="24" customHeight="1" x14ac:dyDescent="0.2">
      <c r="A22" s="196"/>
      <c r="B22" s="197"/>
      <c r="C22" s="197"/>
      <c r="D22" s="197"/>
      <c r="E22" s="197"/>
      <c r="F22" s="197"/>
      <c r="G22" s="197"/>
      <c r="H22" s="198"/>
      <c r="I22" s="198"/>
      <c r="J22" s="199"/>
      <c r="K22" s="247"/>
      <c r="L22" s="248"/>
      <c r="M22" s="248"/>
      <c r="N22" s="248"/>
      <c r="O22" s="178"/>
    </row>
    <row r="23" spans="1:20" ht="24" customHeight="1" x14ac:dyDescent="0.2">
      <c r="A23" s="196"/>
      <c r="B23" s="197"/>
      <c r="C23" s="197"/>
      <c r="D23" s="197"/>
      <c r="E23" s="197"/>
      <c r="F23" s="197"/>
      <c r="G23" s="197"/>
      <c r="H23" s="198"/>
      <c r="I23" s="198"/>
      <c r="J23" s="199"/>
      <c r="K23" s="247"/>
      <c r="L23" s="248"/>
      <c r="M23" s="248"/>
      <c r="N23" s="248"/>
      <c r="O23" s="178"/>
    </row>
    <row r="24" spans="1:20" ht="24" customHeight="1" x14ac:dyDescent="0.2">
      <c r="A24" s="196"/>
      <c r="B24" s="197"/>
      <c r="C24" s="197"/>
      <c r="D24" s="197"/>
      <c r="E24" s="197"/>
      <c r="F24" s="197"/>
      <c r="G24" s="197"/>
      <c r="H24" s="198"/>
      <c r="I24" s="198"/>
      <c r="J24" s="199"/>
      <c r="K24" s="247"/>
      <c r="L24" s="248"/>
      <c r="M24" s="248"/>
      <c r="N24" s="248"/>
      <c r="O24" s="178"/>
    </row>
    <row r="25" spans="1:20" ht="13.5" customHeight="1" x14ac:dyDescent="0.2">
      <c r="A25" s="178"/>
      <c r="B25" s="201"/>
      <c r="C25" s="201"/>
      <c r="D25" s="201"/>
      <c r="E25" s="201"/>
      <c r="F25" s="201"/>
      <c r="G25" s="201"/>
      <c r="H25" s="198"/>
      <c r="I25" s="198"/>
      <c r="J25" s="199"/>
      <c r="K25" s="247"/>
      <c r="L25" s="248"/>
      <c r="M25" s="248"/>
      <c r="N25" s="248"/>
      <c r="O25" s="178"/>
    </row>
    <row r="26" spans="1:20" ht="13.5" customHeight="1" x14ac:dyDescent="0.2">
      <c r="A26" s="178"/>
      <c r="B26" s="202"/>
      <c r="C26" s="202"/>
      <c r="D26" s="202"/>
      <c r="E26" s="202"/>
      <c r="F26" s="202"/>
      <c r="G26" s="202"/>
      <c r="H26" s="198"/>
      <c r="I26" s="198"/>
      <c r="J26" s="199"/>
      <c r="K26" s="247"/>
      <c r="L26" s="248"/>
      <c r="M26" s="248"/>
      <c r="N26" s="248"/>
      <c r="O26" s="178"/>
    </row>
    <row r="27" spans="1:20" ht="13.5" customHeight="1" x14ac:dyDescent="0.2">
      <c r="A27" s="178"/>
      <c r="B27" s="202"/>
      <c r="C27" s="202"/>
      <c r="D27" s="202"/>
      <c r="E27" s="202"/>
      <c r="F27" s="202"/>
      <c r="G27" s="202"/>
      <c r="H27" s="198"/>
      <c r="I27" s="198"/>
      <c r="J27" s="199"/>
      <c r="K27" s="247"/>
      <c r="L27" s="248"/>
      <c r="M27" s="248"/>
      <c r="N27" s="248"/>
      <c r="O27" s="178"/>
    </row>
    <row r="28" spans="1:20" ht="13.5" customHeight="1" x14ac:dyDescent="0.2">
      <c r="A28" s="178"/>
      <c r="B28" s="202"/>
      <c r="C28" s="202"/>
      <c r="D28" s="202"/>
      <c r="E28" s="202"/>
      <c r="F28" s="202"/>
      <c r="G28" s="202"/>
      <c r="H28" s="198"/>
      <c r="I28" s="198"/>
      <c r="J28" s="199"/>
      <c r="K28" s="247"/>
      <c r="L28" s="248"/>
      <c r="M28" s="248"/>
      <c r="N28" s="248"/>
      <c r="O28" s="178"/>
    </row>
    <row r="29" spans="1:20" ht="13.5" customHeight="1" x14ac:dyDescent="0.2">
      <c r="A29" s="178"/>
      <c r="B29" s="202"/>
      <c r="C29" s="202"/>
      <c r="D29" s="202"/>
      <c r="E29" s="202"/>
      <c r="F29" s="202"/>
      <c r="G29" s="202"/>
      <c r="H29" s="198"/>
      <c r="I29" s="198"/>
      <c r="J29" s="199"/>
      <c r="K29" s="247"/>
      <c r="L29" s="248"/>
      <c r="M29" s="248"/>
      <c r="N29" s="248"/>
      <c r="O29" s="178"/>
    </row>
    <row r="30" spans="1:20" ht="13.5" customHeight="1" x14ac:dyDescent="0.2">
      <c r="A30" s="178"/>
      <c r="B30" s="202"/>
      <c r="C30" s="202"/>
      <c r="D30" s="202"/>
      <c r="E30" s="202"/>
      <c r="F30" s="202"/>
      <c r="G30" s="202"/>
      <c r="H30" s="198"/>
      <c r="I30" s="198"/>
      <c r="J30" s="199"/>
      <c r="K30" s="247"/>
      <c r="L30" s="248"/>
      <c r="M30" s="248"/>
      <c r="N30" s="248"/>
      <c r="O30" s="178"/>
    </row>
    <row r="31" spans="1:20" ht="13.5" customHeight="1" x14ac:dyDescent="0.2">
      <c r="A31" s="178"/>
      <c r="B31" s="202"/>
      <c r="C31" s="249" t="str">
        <f ca="1">ROUND(Calculation_Steel!$C$36,0) &amp; " lb CO2e/unit"</f>
        <v>0 lb CO2e/unit</v>
      </c>
      <c r="D31" s="249"/>
      <c r="E31" s="249"/>
      <c r="F31" s="203"/>
      <c r="G31" s="249" t="str">
        <f ca="1">ROUND(Calculation_Steel!$D$36,0) &amp; " lb CO2e/unit"</f>
        <v>0 lb CO2e/unit</v>
      </c>
      <c r="H31" s="249"/>
      <c r="I31" s="249"/>
      <c r="J31" s="204"/>
      <c r="K31" s="247"/>
      <c r="L31" s="248"/>
      <c r="M31" s="248"/>
      <c r="N31" s="248"/>
      <c r="O31" s="178"/>
    </row>
    <row r="32" spans="1:20" ht="13.5" customHeight="1" x14ac:dyDescent="0.2">
      <c r="A32" s="178"/>
      <c r="B32" s="202"/>
      <c r="C32" s="203"/>
      <c r="D32" s="205"/>
      <c r="E32" s="205"/>
      <c r="F32" s="203"/>
      <c r="G32" s="206"/>
      <c r="H32" s="206"/>
      <c r="I32" s="206"/>
      <c r="J32" s="204"/>
      <c r="K32" s="247"/>
      <c r="L32" s="248"/>
      <c r="M32" s="248"/>
      <c r="N32" s="248"/>
      <c r="O32" s="178"/>
    </row>
    <row r="33" spans="1:15" ht="13.5" customHeight="1" x14ac:dyDescent="0.2">
      <c r="A33" s="178"/>
      <c r="B33" s="202"/>
      <c r="C33" s="250" t="s">
        <v>132</v>
      </c>
      <c r="D33" s="250"/>
      <c r="E33" s="250"/>
      <c r="F33" s="250"/>
      <c r="G33" s="250"/>
      <c r="H33" s="207">
        <f ca="1">Calculation_Steel!$C$36-Calculation_Steel!$D$36</f>
        <v>0</v>
      </c>
      <c r="I33" s="208" t="s">
        <v>128</v>
      </c>
      <c r="J33" s="209"/>
      <c r="K33" s="203"/>
      <c r="L33" s="178"/>
      <c r="M33" s="178"/>
      <c r="N33" s="178"/>
      <c r="O33" s="178"/>
    </row>
    <row r="34" spans="1:15" ht="13.5" customHeight="1" x14ac:dyDescent="0.2">
      <c r="A34" s="178"/>
      <c r="B34" s="202"/>
      <c r="C34" s="250"/>
      <c r="D34" s="250"/>
      <c r="E34" s="250"/>
      <c r="F34" s="250"/>
      <c r="G34" s="250"/>
      <c r="H34" s="210"/>
      <c r="I34" s="208"/>
      <c r="J34" s="209"/>
      <c r="K34" s="203"/>
      <c r="L34" s="211"/>
      <c r="M34" s="211"/>
      <c r="N34" s="211"/>
      <c r="O34" s="178"/>
    </row>
    <row r="35" spans="1:15" ht="13.5" customHeight="1" x14ac:dyDescent="0.2">
      <c r="A35" s="178"/>
      <c r="B35" s="202"/>
      <c r="C35" s="202"/>
      <c r="D35" s="202"/>
      <c r="E35" s="202"/>
      <c r="F35" s="202"/>
      <c r="G35" s="202"/>
      <c r="H35" s="198"/>
      <c r="I35" s="198"/>
      <c r="J35" s="198"/>
      <c r="K35" s="198"/>
      <c r="L35" s="198"/>
      <c r="M35" s="178"/>
      <c r="N35" s="178"/>
      <c r="O35" s="178"/>
    </row>
    <row r="36" spans="1:15" ht="32.25" customHeight="1" x14ac:dyDescent="0.2">
      <c r="A36" s="178"/>
      <c r="B36" s="251" t="s">
        <v>122</v>
      </c>
      <c r="C36" s="251"/>
      <c r="D36" s="251"/>
      <c r="E36" s="251"/>
      <c r="F36" s="251"/>
      <c r="G36" s="251"/>
      <c r="H36" s="251"/>
      <c r="I36" s="251"/>
      <c r="J36" s="251"/>
      <c r="K36" s="251"/>
      <c r="L36" s="251"/>
      <c r="M36" s="251"/>
      <c r="N36" s="251"/>
      <c r="O36" s="212"/>
    </row>
    <row r="37" spans="1:15" ht="15.75" customHeight="1" x14ac:dyDescent="0.2">
      <c r="A37" s="185"/>
      <c r="B37" s="251"/>
      <c r="C37" s="251"/>
      <c r="D37" s="251"/>
      <c r="E37" s="251"/>
      <c r="F37" s="251"/>
      <c r="G37" s="251"/>
      <c r="H37" s="251"/>
      <c r="I37" s="251"/>
      <c r="J37" s="251"/>
      <c r="K37" s="251"/>
      <c r="L37" s="251"/>
      <c r="M37" s="251"/>
      <c r="N37" s="251"/>
      <c r="O37" s="212"/>
    </row>
    <row r="38" spans="1:15" ht="15.6" x14ac:dyDescent="0.2">
      <c r="A38" s="178"/>
      <c r="B38" s="240" t="s">
        <v>19</v>
      </c>
      <c r="C38" s="240"/>
      <c r="D38" s="240"/>
      <c r="E38" s="240"/>
      <c r="F38" s="240"/>
      <c r="G38" s="240"/>
      <c r="H38" s="240"/>
      <c r="I38" s="240"/>
      <c r="J38" s="240"/>
      <c r="K38" s="240"/>
      <c r="L38" s="240"/>
      <c r="M38" s="178"/>
      <c r="N38" s="178"/>
      <c r="O38" s="178"/>
    </row>
    <row r="39" spans="1:15" ht="15" customHeight="1" x14ac:dyDescent="0.2">
      <c r="A39" s="178"/>
      <c r="B39" s="245" t="str">
        <f>Disclaimer1</f>
        <v xml:space="preserve">This Carbon Footprint report is based on the Lifecycle Assessment methology, guided by ISO 14040-44 standards. The study and application behind this datasheet have been carried out by EY on behalf of RIPA. It has been supported by SimaPro 8.0.5 software using the method IPPC factors and the Ecoinvent 3 database (2015), No rights can be derived from the information provided in this datasheet. Under no circumstances RIPA or any of its subsidaries is liable for damages of whatever nature, in anyway resulting from the use of information presented in this datasheet. For any further Information please contact info@ripa.org
</v>
      </c>
      <c r="C39" s="245"/>
      <c r="D39" s="245"/>
      <c r="E39" s="245"/>
      <c r="F39" s="245"/>
      <c r="G39" s="245"/>
      <c r="H39" s="245"/>
      <c r="I39" s="245"/>
      <c r="J39" s="245"/>
      <c r="K39" s="245"/>
      <c r="L39" s="245"/>
      <c r="M39" s="245"/>
      <c r="N39" s="245"/>
      <c r="O39" s="178"/>
    </row>
    <row r="40" spans="1:15" ht="15.75" customHeight="1" x14ac:dyDescent="0.2">
      <c r="A40" s="178"/>
      <c r="B40" s="245"/>
      <c r="C40" s="245"/>
      <c r="D40" s="245"/>
      <c r="E40" s="245"/>
      <c r="F40" s="245"/>
      <c r="G40" s="245"/>
      <c r="H40" s="245"/>
      <c r="I40" s="245"/>
      <c r="J40" s="245"/>
      <c r="K40" s="245"/>
      <c r="L40" s="245"/>
      <c r="M40" s="245"/>
      <c r="N40" s="245"/>
      <c r="O40" s="178"/>
    </row>
    <row r="41" spans="1:15" ht="8.25" customHeight="1" x14ac:dyDescent="0.2">
      <c r="A41" s="178"/>
      <c r="B41" s="245"/>
      <c r="C41" s="245"/>
      <c r="D41" s="245"/>
      <c r="E41" s="245"/>
      <c r="F41" s="245"/>
      <c r="G41" s="245"/>
      <c r="H41" s="245"/>
      <c r="I41" s="245"/>
      <c r="J41" s="245"/>
      <c r="K41" s="245"/>
      <c r="L41" s="245"/>
      <c r="M41" s="245"/>
      <c r="N41" s="245"/>
      <c r="O41" s="178"/>
    </row>
    <row r="42" spans="1:15" ht="19.5" customHeight="1" x14ac:dyDescent="0.2">
      <c r="A42" s="178"/>
      <c r="B42" s="245"/>
      <c r="C42" s="245"/>
      <c r="D42" s="245"/>
      <c r="E42" s="245"/>
      <c r="F42" s="245"/>
      <c r="G42" s="245"/>
      <c r="H42" s="245"/>
      <c r="I42" s="245"/>
      <c r="J42" s="245"/>
      <c r="K42" s="245"/>
      <c r="L42" s="245"/>
      <c r="M42" s="245"/>
      <c r="N42" s="245"/>
      <c r="O42" s="178"/>
    </row>
    <row r="43" spans="1:15" ht="6.75" customHeight="1" x14ac:dyDescent="0.2">
      <c r="A43" s="178"/>
      <c r="B43" s="213"/>
      <c r="C43" s="213"/>
      <c r="D43" s="213"/>
      <c r="E43" s="213"/>
      <c r="F43" s="213"/>
      <c r="G43" s="213"/>
      <c r="H43" s="213"/>
      <c r="I43" s="213"/>
      <c r="J43" s="213"/>
      <c r="K43" s="213"/>
      <c r="L43" s="213"/>
      <c r="M43" s="213"/>
      <c r="N43" s="213"/>
      <c r="O43" s="178"/>
    </row>
    <row r="44" spans="1:15" x14ac:dyDescent="0.2">
      <c r="A44" s="214"/>
      <c r="B44" s="214"/>
      <c r="C44" s="215"/>
      <c r="D44" s="216"/>
      <c r="E44" s="217"/>
      <c r="F44" s="217"/>
      <c r="G44" s="218"/>
      <c r="H44" s="218"/>
      <c r="I44" s="218"/>
      <c r="J44" s="218"/>
      <c r="K44" s="218"/>
      <c r="L44" s="218"/>
      <c r="M44" s="218"/>
      <c r="N44" s="218"/>
      <c r="O44" s="218"/>
    </row>
    <row r="45" spans="1:15" x14ac:dyDescent="0.2">
      <c r="A45" s="178"/>
      <c r="B45" s="178"/>
      <c r="C45" s="219"/>
      <c r="D45" s="220"/>
      <c r="E45" s="221"/>
      <c r="F45" s="221"/>
      <c r="G45" s="222"/>
      <c r="H45" s="222"/>
      <c r="I45" s="222"/>
      <c r="J45" s="105" t="s">
        <v>29</v>
      </c>
      <c r="K45" s="178"/>
      <c r="L45" s="220"/>
      <c r="M45" s="178"/>
      <c r="N45" s="246" t="s">
        <v>9</v>
      </c>
      <c r="O45" s="246"/>
    </row>
    <row r="46" spans="1:15" x14ac:dyDescent="0.2">
      <c r="A46" s="178"/>
      <c r="B46" s="223" t="s">
        <v>27</v>
      </c>
      <c r="C46" s="219"/>
      <c r="D46" s="220"/>
      <c r="E46" s="221"/>
      <c r="F46" s="221"/>
      <c r="G46" s="222"/>
      <c r="H46" s="178"/>
      <c r="I46" s="222"/>
      <c r="J46" s="221"/>
      <c r="K46" s="178"/>
      <c r="L46" s="220"/>
      <c r="M46" s="178"/>
      <c r="N46" s="221"/>
      <c r="O46" s="178"/>
    </row>
    <row r="47" spans="1:15" x14ac:dyDescent="0.2">
      <c r="A47" s="178"/>
      <c r="B47" s="224" t="s">
        <v>28</v>
      </c>
      <c r="C47" s="219"/>
      <c r="D47" s="220"/>
      <c r="E47" s="221"/>
      <c r="F47" s="178"/>
      <c r="G47" s="222"/>
      <c r="H47" s="222"/>
      <c r="I47" s="222"/>
      <c r="J47" s="178"/>
      <c r="K47" s="178"/>
      <c r="L47" s="220"/>
      <c r="M47" s="178"/>
      <c r="N47" s="178"/>
      <c r="O47" s="178"/>
    </row>
    <row r="48" spans="1:15" x14ac:dyDescent="0.2">
      <c r="A48" s="178"/>
      <c r="B48" s="224" t="s">
        <v>30</v>
      </c>
      <c r="C48" s="219"/>
      <c r="D48" s="220"/>
      <c r="E48" s="221"/>
      <c r="F48" s="221"/>
      <c r="G48" s="222"/>
      <c r="H48" s="222"/>
      <c r="I48" s="222"/>
      <c r="J48" s="221"/>
      <c r="K48" s="178"/>
      <c r="L48" s="220"/>
      <c r="M48" s="178"/>
      <c r="N48" s="178"/>
      <c r="O48" s="178"/>
    </row>
    <row r="49" spans="1:15" x14ac:dyDescent="0.2">
      <c r="A49" s="178"/>
      <c r="B49" s="178"/>
      <c r="C49" s="178"/>
      <c r="D49" s="178"/>
      <c r="E49" s="178"/>
      <c r="F49" s="178"/>
      <c r="G49" s="178"/>
      <c r="H49" s="178"/>
      <c r="I49" s="178"/>
      <c r="J49" s="178"/>
      <c r="K49" s="178"/>
      <c r="L49" s="178"/>
      <c r="M49" s="178"/>
      <c r="N49" s="178"/>
      <c r="O49" s="178"/>
    </row>
  </sheetData>
  <sheetProtection algorithmName="SHA-512" hashValue="SZ6g9TlHBP32fZjXUSViM/C9yBht5st1wXdRtUdJFSzBgUl0T8b9pdg93FEpUrFDwQRCrEXTrd9o0flblVf+uA==" saltValue="dR8EaNMQlPTJZ+klHqnFAw==" spinCount="100000" sheet="1" objects="1" scenarios="1" selectLockedCells="1"/>
  <mergeCells count="15">
    <mergeCell ref="B38:L38"/>
    <mergeCell ref="B39:N42"/>
    <mergeCell ref="N45:O45"/>
    <mergeCell ref="K21:N32"/>
    <mergeCell ref="C31:E31"/>
    <mergeCell ref="G31:I31"/>
    <mergeCell ref="C33:G33"/>
    <mergeCell ref="C34:G34"/>
    <mergeCell ref="B36:N37"/>
    <mergeCell ref="B20:L20"/>
    <mergeCell ref="J3:K3"/>
    <mergeCell ref="B9:N9"/>
    <mergeCell ref="J13:L13"/>
    <mergeCell ref="J14:L14"/>
    <mergeCell ref="J15:L15"/>
  </mergeCells>
  <hyperlinks>
    <hyperlink ref="J45" r:id="rId1" xr:uid="{FE5AB52E-8DD6-4055-9751-3CDE3D117781}"/>
  </hyperlinks>
  <pageMargins left="0.43307086614173229" right="0.23622047244094491" top="0.39370078740157483" bottom="0.31496062992125984" header="0.31496062992125984" footer="0.31496062992125984"/>
  <pageSetup paperSize="9" scale="85" orientation="portrait"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F0F81-45B4-490D-BA8F-11DC7841A85D}">
  <sheetPr published="0" codeName="Sheet13"/>
  <dimension ref="A2:R61"/>
  <sheetViews>
    <sheetView workbookViewId="0">
      <selection activeCell="C27" sqref="C27"/>
    </sheetView>
  </sheetViews>
  <sheetFormatPr defaultRowHeight="12.6" x14ac:dyDescent="0.2"/>
  <cols>
    <col min="1" max="1" width="24.36328125" bestFit="1" customWidth="1"/>
    <col min="2" max="2" width="25.7265625" bestFit="1" customWidth="1"/>
    <col min="3" max="3" width="11.90625" bestFit="1" customWidth="1"/>
    <col min="4" max="4" width="14.6328125" bestFit="1" customWidth="1"/>
    <col min="5" max="5" width="10.90625" bestFit="1" customWidth="1"/>
    <col min="6" max="6" width="10.6328125" customWidth="1"/>
    <col min="10" max="10" width="19.36328125" customWidth="1"/>
    <col min="11" max="11" width="12" customWidth="1"/>
    <col min="12" max="12" width="13.7265625" customWidth="1"/>
    <col min="15" max="15" width="9.453125" bestFit="1" customWidth="1"/>
  </cols>
  <sheetData>
    <row r="2" spans="1:12" x14ac:dyDescent="0.2">
      <c r="B2" s="21"/>
    </row>
    <row r="3" spans="1:12" x14ac:dyDescent="0.2">
      <c r="A3" s="63" t="s">
        <v>191</v>
      </c>
    </row>
    <row r="4" spans="1:12" x14ac:dyDescent="0.2">
      <c r="A4" s="63"/>
    </row>
    <row r="5" spans="1:12" x14ac:dyDescent="0.2">
      <c r="A5" s="21" t="s">
        <v>192</v>
      </c>
      <c r="B5" s="21" t="s">
        <v>3</v>
      </c>
    </row>
    <row r="6" spans="1:12" x14ac:dyDescent="0.2">
      <c r="A6" s="21" t="s">
        <v>193</v>
      </c>
      <c r="B6" s="21" t="str">
        <f>Input2steel!$K$11</f>
        <v>&lt;Select Package&gt;</v>
      </c>
      <c r="F6" s="98"/>
    </row>
    <row r="7" spans="1:12" x14ac:dyDescent="0.2">
      <c r="A7" s="21" t="s">
        <v>195</v>
      </c>
      <c r="B7" t="str">
        <f ca="1">VLOOKUP($B$6,LISTS_STEEL_PACKAGE_TYPE_NAME,2,FALSE)</f>
        <v>Package not selected</v>
      </c>
      <c r="F7" s="98"/>
    </row>
    <row r="8" spans="1:12" x14ac:dyDescent="0.2">
      <c r="A8" s="21" t="s">
        <v>194</v>
      </c>
      <c r="B8" t="str">
        <f>Input2steel!$K$13</f>
        <v>&lt;Select product specifications&gt;</v>
      </c>
      <c r="F8" s="98"/>
    </row>
    <row r="9" spans="1:12" x14ac:dyDescent="0.2">
      <c r="A9" s="21" t="s">
        <v>199</v>
      </c>
      <c r="B9" t="str">
        <f ca="1">VLOOKUP($B$8,LISTS_STEEL_PRODUCT_SPECIFICATIONS_NAME,2,FALSE)</f>
        <v>Specifications not selected</v>
      </c>
    </row>
    <row r="10" spans="1:12" x14ac:dyDescent="0.2">
      <c r="A10" s="21" t="s">
        <v>198</v>
      </c>
      <c r="B10" s="165" t="str">
        <f ca="1">IF(Calculation_Steel_Product_Specification=Lists!$F$5,"Blank",IF(Calculation_Steel_Product_Specification=Lists!$C$48,FALSE,TRUE))</f>
        <v>Blank</v>
      </c>
    </row>
    <row r="11" spans="1:12" x14ac:dyDescent="0.2">
      <c r="L11" s="21"/>
    </row>
    <row r="12" spans="1:12" x14ac:dyDescent="0.2">
      <c r="A12" s="63" t="s">
        <v>205</v>
      </c>
      <c r="L12" s="21"/>
    </row>
    <row r="13" spans="1:12" x14ac:dyDescent="0.2">
      <c r="L13" s="21"/>
    </row>
    <row r="14" spans="1:12" x14ac:dyDescent="0.2">
      <c r="A14" s="21" t="s">
        <v>206</v>
      </c>
      <c r="B14" s="21" t="s">
        <v>203</v>
      </c>
      <c r="C14" s="21" t="s">
        <v>207</v>
      </c>
      <c r="L14" s="21"/>
    </row>
    <row r="15" spans="1:12" x14ac:dyDescent="0.2">
      <c r="A15" t="s">
        <v>36</v>
      </c>
      <c r="B15" s="98" t="str">
        <f ca="1">IF(Calculation_Steel_Product_Specification=Lists!$F$5,"",IF(Calculation_Steel_Product_Specification=Lists!$C$48,INPUT2STEEL_CUSTOM_STEEL_WEIGHT,INPUT2STEEL_STEEL_WEIGHT))</f>
        <v/>
      </c>
      <c r="C15" s="21" t="s">
        <v>6</v>
      </c>
      <c r="L15" s="21"/>
    </row>
    <row r="16" spans="1:12" x14ac:dyDescent="0.2">
      <c r="L16" s="21"/>
    </row>
    <row r="17" spans="1:16" x14ac:dyDescent="0.2">
      <c r="L17" s="21"/>
    </row>
    <row r="18" spans="1:16" x14ac:dyDescent="0.2">
      <c r="A18" s="63" t="s">
        <v>208</v>
      </c>
      <c r="L18" s="21"/>
    </row>
    <row r="19" spans="1:16" x14ac:dyDescent="0.2">
      <c r="C19" s="168" t="s">
        <v>81</v>
      </c>
      <c r="D19" s="168" t="s">
        <v>82</v>
      </c>
      <c r="E19" s="21"/>
      <c r="H19" s="98"/>
    </row>
    <row r="20" spans="1:16" x14ac:dyDescent="0.2">
      <c r="A20" s="21" t="s">
        <v>64</v>
      </c>
      <c r="B20" s="21" t="s">
        <v>36</v>
      </c>
      <c r="C20">
        <f ca="1">IF(CALCULATION_STEEL_MASS_STEEL="",0,CALCULATION_STEEL_MASS_STEEL*'Database general'!C4+IF(Calculation_Steel_Product_Name="Steel drum",J33,0))</f>
        <v>0</v>
      </c>
      <c r="D20">
        <f ca="1">IF(C20=0,0,IF(Calculation_Steel_Product_Name="Steel drum",K33,0))</f>
        <v>0</v>
      </c>
    </row>
    <row r="21" spans="1:16" x14ac:dyDescent="0.2">
      <c r="B21" s="21" t="s">
        <v>66</v>
      </c>
      <c r="C21">
        <f ca="1">IF(AND(Calculation_Steel_Product_Name="Steel drum",Calculation_Steel_Package_Type_Short="Open head"),'Database general'!C10,0)</f>
        <v>0</v>
      </c>
      <c r="J21" s="155"/>
      <c r="N21" s="155"/>
      <c r="P21" s="159"/>
    </row>
    <row r="22" spans="1:16" x14ac:dyDescent="0.2">
      <c r="B22" s="21" t="s">
        <v>67</v>
      </c>
      <c r="C22">
        <f ca="1">IF(AND(Calculation_Steel_Product_Name="Steel drum",Calculation_Steel_Package_Type_Short="Tight head"),'Database general'!C11,0)</f>
        <v>0</v>
      </c>
      <c r="I22" s="21"/>
      <c r="N22" s="155"/>
      <c r="P22" s="159"/>
    </row>
    <row r="23" spans="1:16" x14ac:dyDescent="0.2">
      <c r="B23" s="21"/>
      <c r="I23" s="21"/>
      <c r="J23" s="155"/>
      <c r="N23" s="155"/>
      <c r="P23" s="159"/>
    </row>
    <row r="24" spans="1:16" x14ac:dyDescent="0.2">
      <c r="A24" s="21" t="s">
        <v>76</v>
      </c>
      <c r="B24" s="21" t="s">
        <v>78</v>
      </c>
      <c r="D24">
        <f ca="1">IF(AND(Calculation_Steel_Product_Name="Steel drum",Calculation_Steel_Package_Type_Short="Open head"),'Database general'!C14,0)</f>
        <v>0</v>
      </c>
      <c r="N24" s="155"/>
      <c r="P24" s="159"/>
    </row>
    <row r="25" spans="1:16" x14ac:dyDescent="0.2">
      <c r="B25" s="21" t="s">
        <v>79</v>
      </c>
      <c r="D25">
        <f ca="1">IF(AND(Calculation_Steel_Product_Name="Steel drum",Calculation_Steel_Package_Type_Short="Tight head"),'Database general'!C15,0)</f>
        <v>0</v>
      </c>
    </row>
    <row r="26" spans="1:16" ht="26.25" customHeight="1" x14ac:dyDescent="0.2">
      <c r="B26" s="21"/>
      <c r="J26" s="252" t="s">
        <v>181</v>
      </c>
      <c r="K26" s="253"/>
    </row>
    <row r="27" spans="1:16" x14ac:dyDescent="0.2">
      <c r="A27" s="21" t="s">
        <v>85</v>
      </c>
      <c r="B27" s="21"/>
      <c r="C27" s="98">
        <f ca="1">IFERROR($B$15*200*'Database general'!C8+J37,0)</f>
        <v>0</v>
      </c>
      <c r="D27">
        <f>IFERROR(INPUT3_STEEL_DISTANCE_TO_CLIENT/INPUT3_STEEL_UNITS_PER_TRUCK*'Database general'!C7,0)</f>
        <v>0</v>
      </c>
      <c r="E27" s="98"/>
      <c r="J27" s="161" t="s">
        <v>81</v>
      </c>
      <c r="K27" s="161" t="s">
        <v>180</v>
      </c>
    </row>
    <row r="28" spans="1:16" x14ac:dyDescent="0.2">
      <c r="B28" s="21"/>
      <c r="E28" s="98"/>
      <c r="I28" s="161" t="s">
        <v>182</v>
      </c>
      <c r="J28" s="160">
        <f>0.15/4+(0.41+0.42+0.23)/4</f>
        <v>0.30249999999999999</v>
      </c>
      <c r="K28" s="160">
        <f>0.47/2*2</f>
        <v>0.47</v>
      </c>
    </row>
    <row r="29" spans="1:16" x14ac:dyDescent="0.2">
      <c r="A29" s="21" t="s">
        <v>69</v>
      </c>
      <c r="B29" s="21" t="s">
        <v>54</v>
      </c>
      <c r="C29">
        <f>IFERROR(INPUT3_STEEL_DISTANCE_TO_CLIENT/INPUT3_STEEL_UNITS_PER_TRUCK*'Database general'!C7,0)</f>
        <v>0</v>
      </c>
      <c r="D29">
        <f>C29</f>
        <v>0</v>
      </c>
      <c r="I29" s="161" t="s">
        <v>183</v>
      </c>
      <c r="J29" s="160">
        <v>0</v>
      </c>
      <c r="K29" s="160">
        <f>0.32</f>
        <v>0.32</v>
      </c>
      <c r="N29" s="21"/>
    </row>
    <row r="30" spans="1:16" ht="14.4" x14ac:dyDescent="0.3">
      <c r="A30" s="21"/>
      <c r="B30" s="21"/>
      <c r="F30" s="136"/>
      <c r="N30" s="21"/>
    </row>
    <row r="31" spans="1:16" x14ac:dyDescent="0.2">
      <c r="A31" s="21" t="s">
        <v>70</v>
      </c>
      <c r="B31" s="21" t="s">
        <v>36</v>
      </c>
      <c r="C31">
        <f ca="1">IFERROR(CALCULATION_STEEL_MASS_STEEL*'Database general'!C21,0)</f>
        <v>0</v>
      </c>
      <c r="D31">
        <f t="shared" ref="D31:D33" ca="1" si="0">C31</f>
        <v>0</v>
      </c>
      <c r="J31" s="252" t="s">
        <v>184</v>
      </c>
      <c r="K31" s="253"/>
      <c r="M31" s="21"/>
      <c r="N31" s="21"/>
      <c r="O31" s="21"/>
    </row>
    <row r="32" spans="1:16" x14ac:dyDescent="0.2">
      <c r="B32" s="21" t="s">
        <v>71</v>
      </c>
      <c r="C32">
        <f ca="1">IF(AND(Calculation_Steel_Product_Name="Steel drum",Calculation_Steel_Package_Type_Short="Open head"),'Database general'!C18,0)</f>
        <v>0</v>
      </c>
      <c r="D32">
        <f t="shared" ca="1" si="0"/>
        <v>0</v>
      </c>
      <c r="J32" s="161" t="s">
        <v>81</v>
      </c>
      <c r="K32" s="161" t="s">
        <v>180</v>
      </c>
      <c r="M32" s="21"/>
      <c r="N32" s="21"/>
      <c r="O32" s="21"/>
    </row>
    <row r="33" spans="2:18" x14ac:dyDescent="0.2">
      <c r="B33" s="21" t="s">
        <v>72</v>
      </c>
      <c r="C33">
        <f ca="1">IF(AND(Calculation_Steel_Product_Name="Steel drum",Calculation_Steel_Package_Type_Short="Tight head"),'Database general'!C19,0)</f>
        <v>0</v>
      </c>
      <c r="D33">
        <f t="shared" ca="1" si="0"/>
        <v>0</v>
      </c>
      <c r="J33" s="163">
        <f>J28*'Database general'!$C$23+J29*'Database general'!$C$25</f>
        <v>1.7356516215208821</v>
      </c>
      <c r="K33" s="163">
        <f>K28*'Database general'!$C$23+K29*'Database general'!$C$25</f>
        <v>3.116502139575231</v>
      </c>
      <c r="L33" s="155"/>
      <c r="N33" s="155"/>
      <c r="O33" s="155"/>
      <c r="P33" s="155"/>
      <c r="Q33" s="155"/>
      <c r="R33" s="155"/>
    </row>
    <row r="34" spans="2:18" ht="24" customHeight="1" x14ac:dyDescent="0.2">
      <c r="B34" s="21"/>
      <c r="K34" s="21"/>
    </row>
    <row r="35" spans="2:18" x14ac:dyDescent="0.2">
      <c r="C35" s="21" t="str">
        <f>C19</f>
        <v>New</v>
      </c>
      <c r="D35" s="21" t="str">
        <f>D19</f>
        <v>Reconditioned</v>
      </c>
      <c r="J35" s="252" t="s">
        <v>185</v>
      </c>
      <c r="K35" s="253"/>
    </row>
    <row r="36" spans="2:18" ht="24.75" customHeight="1" x14ac:dyDescent="0.2">
      <c r="B36" s="21" t="s">
        <v>204</v>
      </c>
      <c r="C36" s="82">
        <f ca="1">SUM(C20:C33)</f>
        <v>0</v>
      </c>
      <c r="D36" s="82">
        <f ca="1">SUM(D20:D33)</f>
        <v>0</v>
      </c>
      <c r="J36" s="161" t="s">
        <v>81</v>
      </c>
      <c r="K36" s="161" t="s">
        <v>186</v>
      </c>
      <c r="O36" s="155"/>
      <c r="Q36" s="155"/>
    </row>
    <row r="37" spans="2:18" x14ac:dyDescent="0.2">
      <c r="J37" s="162">
        <f>SUM(J28:J29)*'Database general'!$C$8*200</f>
        <v>1.1728966838661771E-2</v>
      </c>
      <c r="K37" s="163">
        <v>0</v>
      </c>
      <c r="Q37" s="155"/>
    </row>
    <row r="38" spans="2:18" ht="26.25" customHeight="1" x14ac:dyDescent="0.2">
      <c r="L38" s="155"/>
      <c r="N38" s="155"/>
      <c r="O38" s="155"/>
      <c r="P38" s="155"/>
      <c r="Q38" s="155"/>
      <c r="R38" s="155"/>
    </row>
    <row r="39" spans="2:18" x14ac:dyDescent="0.2">
      <c r="L39" s="155"/>
      <c r="N39" s="155"/>
      <c r="O39" s="155"/>
      <c r="P39" s="155"/>
      <c r="Q39" s="155"/>
      <c r="R39" s="155"/>
    </row>
    <row r="40" spans="2:18" x14ac:dyDescent="0.2">
      <c r="L40" s="155"/>
      <c r="N40" s="155"/>
      <c r="O40" s="155"/>
      <c r="P40" s="155"/>
      <c r="Q40" s="155"/>
      <c r="R40" s="155"/>
    </row>
    <row r="41" spans="2:18" x14ac:dyDescent="0.2">
      <c r="K41" s="21"/>
      <c r="O41" s="155"/>
      <c r="Q41" s="155"/>
    </row>
    <row r="42" spans="2:18" x14ac:dyDescent="0.2">
      <c r="O42" s="155"/>
      <c r="Q42" s="155"/>
    </row>
    <row r="43" spans="2:18" x14ac:dyDescent="0.2">
      <c r="M43" s="21"/>
      <c r="N43" s="21"/>
      <c r="O43" s="156"/>
      <c r="Q43" s="155"/>
    </row>
    <row r="44" spans="2:18" x14ac:dyDescent="0.2">
      <c r="O44" s="155"/>
      <c r="Q44" s="155"/>
    </row>
    <row r="45" spans="2:18" x14ac:dyDescent="0.2">
      <c r="O45" s="155"/>
      <c r="Q45" s="155"/>
    </row>
    <row r="46" spans="2:18" x14ac:dyDescent="0.2">
      <c r="L46" s="155"/>
      <c r="N46" s="155"/>
      <c r="O46" s="155"/>
      <c r="P46" s="155"/>
      <c r="Q46" s="155"/>
      <c r="R46" s="155"/>
    </row>
    <row r="51" spans="12:18" x14ac:dyDescent="0.2">
      <c r="L51" s="155"/>
      <c r="N51" s="155"/>
      <c r="O51" s="155"/>
      <c r="P51" s="155"/>
      <c r="Q51" s="155"/>
      <c r="R51" s="155"/>
    </row>
    <row r="52" spans="12:18" x14ac:dyDescent="0.2">
      <c r="L52" s="155"/>
      <c r="N52" s="155"/>
      <c r="O52" s="155"/>
      <c r="P52" s="155"/>
      <c r="Q52" s="155"/>
      <c r="R52" s="155"/>
    </row>
    <row r="53" spans="12:18" x14ac:dyDescent="0.2">
      <c r="L53" s="155"/>
      <c r="N53" s="155"/>
      <c r="O53" s="155"/>
      <c r="P53" s="155"/>
      <c r="Q53" s="155"/>
      <c r="R53" s="155"/>
    </row>
    <row r="54" spans="12:18" x14ac:dyDescent="0.2">
      <c r="L54" s="155"/>
      <c r="N54" s="155"/>
      <c r="O54" s="155"/>
      <c r="P54" s="155"/>
      <c r="Q54" s="155"/>
      <c r="R54" s="155"/>
    </row>
    <row r="57" spans="12:18" x14ac:dyDescent="0.2">
      <c r="R57" s="155"/>
    </row>
    <row r="58" spans="12:18" x14ac:dyDescent="0.2">
      <c r="L58" s="155"/>
      <c r="N58" s="155"/>
      <c r="O58" s="155"/>
      <c r="P58" s="155"/>
      <c r="Q58" s="155"/>
      <c r="R58" s="155"/>
    </row>
    <row r="59" spans="12:18" x14ac:dyDescent="0.2">
      <c r="L59" s="155"/>
      <c r="N59" s="155"/>
      <c r="O59" s="155"/>
      <c r="P59" s="155"/>
      <c r="Q59" s="155"/>
      <c r="R59" s="155"/>
    </row>
    <row r="60" spans="12:18" x14ac:dyDescent="0.2">
      <c r="L60" s="155"/>
      <c r="N60" s="155"/>
      <c r="O60" s="155"/>
      <c r="P60" s="155"/>
      <c r="Q60" s="155"/>
      <c r="R60" s="155"/>
    </row>
    <row r="61" spans="12:18" x14ac:dyDescent="0.2">
      <c r="R61" s="155"/>
    </row>
  </sheetData>
  <mergeCells count="3">
    <mergeCell ref="J26:K26"/>
    <mergeCell ref="J31:K31"/>
    <mergeCell ref="J35:K35"/>
  </mergeCells>
  <pageMargins left="0.7" right="0.7" top="0.75" bottom="0.75" header="0.3" footer="0.3"/>
  <pageSetup paperSize="9" orientation="portrait" horizontalDpi="300"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codeName="Sheet8"/>
  <dimension ref="A1:VAR703"/>
  <sheetViews>
    <sheetView showGridLines="0" showRowColHeaders="0" zoomScaleNormal="100" workbookViewId="0">
      <selection activeCell="K11" sqref="K11:O11"/>
    </sheetView>
  </sheetViews>
  <sheetFormatPr defaultColWidth="0" defaultRowHeight="12.6" zeroHeight="1" x14ac:dyDescent="0.2"/>
  <cols>
    <col min="1" max="6" width="8.26953125" style="2" customWidth="1"/>
    <col min="7" max="7" width="6.90625" style="2" customWidth="1"/>
    <col min="8" max="9" width="8.26953125" style="2" customWidth="1"/>
    <col min="10" max="10" width="5" style="2" customWidth="1"/>
    <col min="11" max="11" width="8.90625" style="2" customWidth="1"/>
    <col min="12" max="13" width="8.26953125" style="2" customWidth="1"/>
    <col min="14" max="14" width="8.453125" style="2" customWidth="1"/>
    <col min="15" max="15" width="9.453125" style="2" customWidth="1"/>
    <col min="16" max="16" width="14.36328125" style="2" customWidth="1"/>
    <col min="17" max="17" width="8.26953125" style="2" customWidth="1"/>
    <col min="18" max="21" width="11" style="2" customWidth="1"/>
    <col min="22" max="16384" width="11" style="2" hidden="1"/>
  </cols>
  <sheetData>
    <row r="1" spans="1:21" s="1" customFormat="1" ht="10.199999999999999" x14ac:dyDescent="0.2">
      <c r="A1" s="51"/>
      <c r="B1" s="51"/>
      <c r="C1" s="51"/>
      <c r="D1" s="51"/>
      <c r="E1" s="51"/>
      <c r="F1" s="23"/>
      <c r="G1" s="23"/>
      <c r="H1" s="23"/>
      <c r="I1" s="23"/>
      <c r="J1" s="23"/>
      <c r="K1" s="23"/>
      <c r="L1" s="23"/>
      <c r="M1" s="23"/>
      <c r="N1" s="23"/>
      <c r="O1" s="23"/>
      <c r="P1" s="23"/>
      <c r="Q1" s="23"/>
      <c r="R1" s="26"/>
      <c r="S1" s="26"/>
      <c r="T1" s="26"/>
      <c r="U1" s="26"/>
    </row>
    <row r="2" spans="1:21" s="1" customFormat="1" ht="19.5" customHeight="1" x14ac:dyDescent="0.2">
      <c r="A2" s="51"/>
      <c r="B2" s="51"/>
      <c r="C2" s="51"/>
      <c r="D2" s="51"/>
      <c r="E2" s="51"/>
      <c r="F2" s="23"/>
      <c r="G2" s="23"/>
      <c r="H2" s="23"/>
      <c r="I2" s="23"/>
      <c r="J2" s="23"/>
      <c r="K2" s="23"/>
      <c r="L2" s="23"/>
      <c r="M2" s="23"/>
      <c r="N2" s="23"/>
      <c r="O2" s="23"/>
      <c r="P2" s="23"/>
      <c r="Q2" s="23"/>
      <c r="R2" s="26"/>
      <c r="S2" s="26"/>
      <c r="T2" s="26"/>
      <c r="U2" s="26"/>
    </row>
    <row r="3" spans="1:21" s="8" customFormat="1" ht="40.799999999999997" x14ac:dyDescent="0.75">
      <c r="A3" s="65"/>
      <c r="B3" s="54" t="s">
        <v>23</v>
      </c>
      <c r="C3" s="49"/>
      <c r="D3" s="50"/>
      <c r="E3" s="48"/>
      <c r="F3" s="25"/>
      <c r="G3" s="25"/>
      <c r="H3" s="25"/>
      <c r="I3" s="25"/>
      <c r="J3" s="25"/>
      <c r="K3" s="25"/>
      <c r="L3" s="25"/>
      <c r="M3" s="25"/>
      <c r="N3" s="25"/>
      <c r="O3" s="25"/>
      <c r="P3" s="25"/>
      <c r="Q3" s="25"/>
      <c r="R3" s="28"/>
      <c r="S3" s="28"/>
      <c r="T3" s="28"/>
      <c r="U3" s="28"/>
    </row>
    <row r="4" spans="1:21" s="9" customFormat="1" ht="21.75" customHeight="1" x14ac:dyDescent="0.25">
      <c r="A4" s="66"/>
      <c r="B4" s="42"/>
      <c r="C4" s="43"/>
      <c r="D4" s="44"/>
      <c r="E4" s="67"/>
      <c r="F4" s="46"/>
      <c r="G4" s="46"/>
      <c r="H4" s="46"/>
      <c r="I4" s="46"/>
      <c r="J4" s="46"/>
      <c r="K4" s="46"/>
      <c r="L4" s="46"/>
      <c r="M4" s="46"/>
      <c r="N4" s="46"/>
      <c r="O4" s="46"/>
      <c r="P4" s="46"/>
      <c r="Q4" s="46"/>
      <c r="R4" s="37"/>
      <c r="S4" s="37"/>
      <c r="T4" s="37"/>
      <c r="U4" s="37"/>
    </row>
    <row r="5" spans="1:21" ht="21.75" customHeight="1" x14ac:dyDescent="0.25">
      <c r="A5" s="68"/>
      <c r="B5" s="58"/>
      <c r="C5" s="59"/>
      <c r="D5" s="59"/>
      <c r="E5" s="59"/>
      <c r="F5" s="60"/>
      <c r="G5" s="60"/>
      <c r="H5" s="60"/>
      <c r="I5" s="60"/>
      <c r="J5" s="60"/>
      <c r="K5" s="60"/>
      <c r="L5" s="60"/>
      <c r="M5" s="60"/>
      <c r="N5" s="60"/>
      <c r="O5" s="60"/>
      <c r="P5" s="60"/>
      <c r="Q5" s="60"/>
      <c r="R5" s="27"/>
      <c r="S5" s="27"/>
      <c r="T5" s="27"/>
      <c r="U5" s="27"/>
    </row>
    <row r="6" spans="1:21" ht="18" x14ac:dyDescent="0.35">
      <c r="A6" s="69"/>
      <c r="B6" s="69"/>
      <c r="C6" s="69"/>
      <c r="D6" s="69"/>
      <c r="E6" s="69"/>
      <c r="F6" s="69"/>
      <c r="G6" s="69"/>
      <c r="H6" s="69"/>
      <c r="I6" s="70"/>
      <c r="J6" s="70"/>
      <c r="K6" s="70"/>
      <c r="L6" s="70"/>
      <c r="M6" s="70"/>
      <c r="N6" s="70"/>
      <c r="O6" s="70"/>
      <c r="P6" s="70"/>
      <c r="Q6" s="70"/>
      <c r="R6" s="27"/>
      <c r="S6" s="27"/>
      <c r="T6" s="27"/>
      <c r="U6" s="27"/>
    </row>
    <row r="7" spans="1:21" ht="18" x14ac:dyDescent="0.35">
      <c r="A7" s="71"/>
      <c r="B7" s="71"/>
      <c r="C7" s="71"/>
      <c r="D7" s="71"/>
      <c r="E7" s="71"/>
      <c r="F7" s="72"/>
      <c r="G7" s="72"/>
      <c r="H7" s="72"/>
      <c r="I7" s="73"/>
      <c r="J7" s="73"/>
      <c r="K7" s="72"/>
      <c r="L7" s="71"/>
      <c r="M7" s="72"/>
      <c r="N7" s="71"/>
      <c r="O7" s="71"/>
      <c r="P7" s="72"/>
      <c r="Q7" s="72"/>
      <c r="R7" s="27"/>
      <c r="S7" s="27"/>
      <c r="T7" s="27"/>
      <c r="U7" s="27"/>
    </row>
    <row r="8" spans="1:21" ht="18" x14ac:dyDescent="0.35">
      <c r="A8" s="71"/>
      <c r="B8" s="71"/>
      <c r="C8" s="71"/>
      <c r="D8" s="71"/>
      <c r="E8" s="71"/>
      <c r="F8" s="71"/>
      <c r="G8" s="71"/>
      <c r="H8" s="71"/>
      <c r="I8" s="73"/>
      <c r="J8" s="73"/>
      <c r="K8" s="74"/>
      <c r="L8" s="71"/>
      <c r="M8" s="74"/>
      <c r="N8" s="71"/>
      <c r="O8" s="71"/>
      <c r="P8" s="77"/>
      <c r="Q8" s="73"/>
      <c r="R8" s="27"/>
      <c r="S8" s="27"/>
      <c r="T8" s="27"/>
      <c r="U8" s="27"/>
    </row>
    <row r="9" spans="1:21" ht="18" x14ac:dyDescent="0.35">
      <c r="A9" s="71"/>
      <c r="B9" s="71"/>
      <c r="C9" s="71"/>
      <c r="D9" s="71"/>
      <c r="E9" s="71"/>
      <c r="F9" s="74"/>
      <c r="G9" s="71"/>
      <c r="H9" s="71"/>
      <c r="I9" s="71"/>
      <c r="J9" s="73"/>
      <c r="K9" s="74"/>
      <c r="L9" s="71"/>
      <c r="M9" s="74"/>
      <c r="N9" s="71"/>
      <c r="O9" s="71"/>
      <c r="P9" s="78"/>
      <c r="Q9" s="73"/>
      <c r="R9" s="27"/>
      <c r="S9" s="27"/>
      <c r="T9" s="27"/>
      <c r="U9" s="27"/>
    </row>
    <row r="10" spans="1:21" ht="18" x14ac:dyDescent="0.35">
      <c r="A10" s="71"/>
      <c r="B10" s="71"/>
      <c r="C10" s="71"/>
      <c r="D10" s="71"/>
      <c r="E10" s="71"/>
      <c r="F10" s="74"/>
      <c r="G10" s="71"/>
      <c r="H10" s="71"/>
      <c r="I10" s="71"/>
      <c r="J10" s="71"/>
      <c r="K10" s="74"/>
      <c r="L10" s="71"/>
      <c r="M10" s="74"/>
      <c r="N10" s="71"/>
      <c r="O10" s="71"/>
      <c r="P10" s="78"/>
      <c r="Q10" s="73"/>
      <c r="R10" s="27"/>
      <c r="S10" s="27"/>
      <c r="T10" s="27"/>
      <c r="U10" s="27"/>
    </row>
    <row r="11" spans="1:21" ht="18" x14ac:dyDescent="0.35">
      <c r="A11" s="71"/>
      <c r="B11" s="71"/>
      <c r="C11" s="71"/>
      <c r="D11" s="71"/>
      <c r="E11" s="71"/>
      <c r="F11" s="74"/>
      <c r="G11" s="72" t="s">
        <v>24</v>
      </c>
      <c r="H11" s="71"/>
      <c r="I11" s="71"/>
      <c r="J11" s="71"/>
      <c r="K11" s="254" t="s">
        <v>124</v>
      </c>
      <c r="L11" s="255"/>
      <c r="M11" s="255"/>
      <c r="N11" s="255"/>
      <c r="O11" s="256"/>
      <c r="P11" s="78"/>
      <c r="Q11" s="73"/>
      <c r="R11" s="27"/>
      <c r="S11" s="27"/>
      <c r="T11" s="27"/>
      <c r="U11" s="27"/>
    </row>
    <row r="12" spans="1:21" ht="4.5" customHeight="1" x14ac:dyDescent="0.35">
      <c r="A12" s="71"/>
      <c r="B12" s="71"/>
      <c r="C12" s="71"/>
      <c r="D12" s="71"/>
      <c r="E12" s="71"/>
      <c r="F12" s="71"/>
      <c r="G12" s="71"/>
      <c r="H12" s="71"/>
      <c r="I12" s="71"/>
      <c r="J12" s="71"/>
      <c r="K12" s="71"/>
      <c r="L12" s="71"/>
      <c r="M12" s="71"/>
      <c r="N12" s="71"/>
      <c r="O12" s="71"/>
      <c r="P12" s="78"/>
      <c r="Q12" s="73"/>
      <c r="R12" s="27"/>
      <c r="S12" s="27"/>
      <c r="T12" s="27"/>
      <c r="U12" s="27"/>
    </row>
    <row r="13" spans="1:21" ht="18" x14ac:dyDescent="0.35">
      <c r="A13" s="71"/>
      <c r="B13" s="71"/>
      <c r="C13" s="71"/>
      <c r="D13" s="71"/>
      <c r="E13" s="71"/>
      <c r="F13" s="71"/>
      <c r="G13" s="71"/>
      <c r="H13" s="71"/>
      <c r="I13" s="71"/>
      <c r="J13" s="71"/>
      <c r="K13" s="71"/>
      <c r="L13" s="71"/>
      <c r="M13" s="71"/>
      <c r="N13" s="71"/>
      <c r="O13" s="71"/>
      <c r="P13" s="78"/>
      <c r="Q13" s="73"/>
      <c r="R13" s="27"/>
      <c r="S13" s="27"/>
      <c r="T13" s="27"/>
      <c r="U13" s="27"/>
    </row>
    <row r="14" spans="1:21" ht="18" x14ac:dyDescent="0.35">
      <c r="A14" s="71"/>
      <c r="B14" s="71"/>
      <c r="C14" s="71"/>
      <c r="D14" s="71"/>
      <c r="E14" s="71"/>
      <c r="F14" s="75"/>
      <c r="G14" s="71"/>
      <c r="H14" s="71"/>
      <c r="I14" s="71"/>
      <c r="J14" s="73"/>
      <c r="K14" s="74"/>
      <c r="L14" s="71"/>
      <c r="M14" s="74"/>
      <c r="N14" s="71"/>
      <c r="O14" s="71"/>
      <c r="P14" s="78"/>
      <c r="Q14" s="73"/>
      <c r="R14" s="27"/>
      <c r="S14" s="27"/>
      <c r="T14" s="27"/>
      <c r="U14" s="27"/>
    </row>
    <row r="15" spans="1:21" ht="18" x14ac:dyDescent="0.35">
      <c r="A15" s="71"/>
      <c r="B15" s="71"/>
      <c r="C15" s="71"/>
      <c r="D15" s="71"/>
      <c r="E15" s="71"/>
      <c r="F15" s="71"/>
      <c r="G15" s="71"/>
      <c r="H15" s="71"/>
      <c r="I15" s="73"/>
      <c r="J15" s="73"/>
      <c r="K15" s="74"/>
      <c r="L15" s="71"/>
      <c r="M15" s="74"/>
      <c r="N15" s="71"/>
      <c r="O15" s="71"/>
      <c r="P15" s="78"/>
      <c r="Q15" s="73"/>
      <c r="R15" s="27"/>
      <c r="S15" s="27"/>
      <c r="T15" s="27"/>
      <c r="U15" s="27"/>
    </row>
    <row r="16" spans="1:21" ht="18" x14ac:dyDescent="0.35">
      <c r="A16" s="71"/>
      <c r="B16" s="71"/>
      <c r="C16" s="71"/>
      <c r="D16" s="71"/>
      <c r="E16" s="71"/>
      <c r="F16" s="74"/>
      <c r="G16" s="71"/>
      <c r="H16" s="71"/>
      <c r="I16" s="73"/>
      <c r="J16" s="73"/>
      <c r="K16" s="71" t="s">
        <v>36</v>
      </c>
      <c r="L16" s="76"/>
      <c r="M16" s="102">
        <f>IFERROR(INDEX(Input_Data!$C$22:$E$28,MATCH($K$11,Input_Data!$B$22:$B$28,0),MATCH($K16,Input_Data!$C$21:$E$21,0)),"")</f>
        <v>80.400000000000006</v>
      </c>
      <c r="N16" s="71" t="s">
        <v>6</v>
      </c>
      <c r="O16" s="71"/>
      <c r="P16" s="78"/>
      <c r="Q16" s="73"/>
      <c r="R16" s="27"/>
      <c r="S16" s="27"/>
      <c r="T16" s="27"/>
      <c r="U16" s="27"/>
    </row>
    <row r="17" spans="1:21" ht="16.5" customHeight="1" x14ac:dyDescent="0.35">
      <c r="A17" s="71"/>
      <c r="B17" s="71"/>
      <c r="C17" s="71"/>
      <c r="D17" s="71"/>
      <c r="E17" s="71"/>
      <c r="F17" s="74"/>
      <c r="G17" s="71"/>
      <c r="H17" s="71"/>
      <c r="I17" s="73"/>
      <c r="J17" s="73"/>
      <c r="K17" s="71" t="s">
        <v>39</v>
      </c>
      <c r="L17" s="76"/>
      <c r="M17" s="102">
        <f>IFERROR(INDEX(Input_Data!$C$22:$E$28,MATCH($K$11,Input_Data!$B$22:$B$28,0),MATCH($K17,Input_Data!$C$21:$E$21,0)),"")</f>
        <v>41.8</v>
      </c>
      <c r="N17" s="71" t="s">
        <v>6</v>
      </c>
      <c r="O17" s="71"/>
      <c r="P17" s="73"/>
      <c r="Q17" s="73"/>
      <c r="R17" s="27"/>
      <c r="S17" s="27"/>
      <c r="T17" s="27"/>
      <c r="U17" s="27"/>
    </row>
    <row r="18" spans="1:21" ht="18" x14ac:dyDescent="0.35">
      <c r="A18" s="71"/>
      <c r="B18" s="71"/>
      <c r="C18" s="71"/>
      <c r="D18" s="71"/>
      <c r="E18" s="71"/>
      <c r="F18" s="74"/>
      <c r="G18" s="71"/>
      <c r="H18" s="71"/>
      <c r="I18" s="73"/>
      <c r="J18" s="73"/>
      <c r="K18" s="71" t="s">
        <v>40</v>
      </c>
      <c r="L18" s="76"/>
      <c r="M18" s="102">
        <f>IFERROR(INDEX(Input_Data!$C$22:$E$28,MATCH($K$11,Input_Data!$B$22:$B$28,0),MATCH($K18,Input_Data!$C$21:$E$21,0)),"")</f>
        <v>5.33</v>
      </c>
      <c r="N18" s="71" t="s">
        <v>6</v>
      </c>
      <c r="O18" s="71"/>
      <c r="P18" s="73"/>
      <c r="Q18" s="73"/>
      <c r="R18" s="27"/>
      <c r="S18" s="27"/>
      <c r="T18" s="27"/>
      <c r="U18" s="27"/>
    </row>
    <row r="19" spans="1:21" ht="18" x14ac:dyDescent="0.35">
      <c r="A19" s="71"/>
      <c r="B19" s="71"/>
      <c r="C19" s="71"/>
      <c r="D19" s="71"/>
      <c r="E19" s="71"/>
      <c r="F19" s="74"/>
      <c r="G19" s="71"/>
      <c r="H19" s="71"/>
      <c r="I19" s="73"/>
      <c r="J19" s="73"/>
      <c r="K19" s="74"/>
      <c r="L19" s="71"/>
      <c r="M19" s="74"/>
      <c r="N19" s="71"/>
      <c r="O19" s="73"/>
      <c r="P19" s="73"/>
      <c r="Q19" s="73"/>
      <c r="R19" s="27"/>
      <c r="S19" s="27"/>
      <c r="T19" s="27"/>
      <c r="U19" s="27"/>
    </row>
    <row r="20" spans="1:21" ht="18" x14ac:dyDescent="0.35">
      <c r="A20" s="71"/>
      <c r="B20" s="71"/>
      <c r="C20" s="71"/>
      <c r="D20" s="71"/>
      <c r="E20" s="71"/>
      <c r="F20" s="74"/>
      <c r="G20" s="71"/>
      <c r="H20" s="71"/>
      <c r="I20" s="76"/>
      <c r="J20" s="73"/>
      <c r="K20" s="73"/>
      <c r="L20" s="73"/>
      <c r="M20" s="73"/>
      <c r="N20" s="73"/>
      <c r="O20" s="73"/>
      <c r="P20" s="73"/>
      <c r="Q20" s="73"/>
      <c r="R20" s="27"/>
      <c r="S20" s="27"/>
      <c r="T20" s="27"/>
      <c r="U20" s="27"/>
    </row>
    <row r="21" spans="1:21" ht="26.25" customHeight="1" x14ac:dyDescent="0.3">
      <c r="A21" s="73"/>
      <c r="B21" s="73"/>
      <c r="C21" s="73"/>
      <c r="D21" s="73"/>
      <c r="E21" s="73"/>
      <c r="F21" s="73"/>
      <c r="G21" s="73"/>
      <c r="H21" s="73"/>
      <c r="I21" s="73"/>
      <c r="J21" s="73"/>
      <c r="K21" s="73"/>
      <c r="L21" s="73"/>
      <c r="M21" s="73"/>
      <c r="N21" s="73"/>
      <c r="O21" s="73"/>
      <c r="P21" s="73"/>
      <c r="Q21" s="73"/>
      <c r="R21" s="27"/>
      <c r="S21" s="27"/>
      <c r="T21" s="27"/>
      <c r="U21" s="27"/>
    </row>
    <row r="22" spans="1:21" ht="20.25" customHeight="1" x14ac:dyDescent="0.2">
      <c r="A22" s="53"/>
      <c r="B22" s="53"/>
      <c r="C22" s="53"/>
      <c r="D22" s="53"/>
      <c r="E22" s="53"/>
      <c r="F22" s="53"/>
      <c r="G22" s="53"/>
      <c r="H22" s="53"/>
      <c r="I22" s="53"/>
      <c r="J22" s="53"/>
      <c r="K22" s="53"/>
      <c r="L22" s="53"/>
      <c r="M22" s="53"/>
      <c r="N22" s="53"/>
      <c r="O22" s="53"/>
      <c r="P22" s="53"/>
      <c r="Q22" s="53"/>
      <c r="R22" s="27"/>
      <c r="S22" s="27"/>
      <c r="T22" s="27"/>
      <c r="U22" s="27"/>
    </row>
    <row r="23" spans="1:21" x14ac:dyDescent="0.2">
      <c r="A23" s="24"/>
      <c r="B23" s="24"/>
      <c r="C23" s="24"/>
      <c r="D23" s="24"/>
      <c r="E23" s="24"/>
      <c r="F23" s="24"/>
      <c r="G23" s="24"/>
      <c r="H23" s="24"/>
      <c r="I23" s="24"/>
      <c r="J23" s="24"/>
      <c r="K23" s="24"/>
      <c r="L23" s="24"/>
      <c r="M23" s="24"/>
      <c r="N23" s="24"/>
      <c r="O23" s="24"/>
      <c r="P23" s="24"/>
      <c r="Q23" s="24"/>
      <c r="R23" s="27"/>
      <c r="S23" s="27"/>
      <c r="T23" s="27"/>
      <c r="U23" s="27"/>
    </row>
    <row r="24" spans="1:21" x14ac:dyDescent="0.2">
      <c r="A24" s="24"/>
      <c r="B24" s="24"/>
      <c r="C24" s="24"/>
      <c r="D24" s="24"/>
      <c r="E24" s="24"/>
      <c r="F24" s="24"/>
      <c r="G24" s="24"/>
      <c r="H24" s="24"/>
      <c r="I24" s="24"/>
      <c r="J24" s="24"/>
      <c r="K24" s="24"/>
      <c r="L24" s="24"/>
      <c r="M24" s="24"/>
      <c r="N24" s="24"/>
      <c r="O24" s="24"/>
      <c r="P24" s="24"/>
      <c r="Q24" s="24"/>
      <c r="R24" s="27"/>
      <c r="S24" s="27"/>
      <c r="T24" s="27"/>
      <c r="U24" s="27"/>
    </row>
    <row r="25" spans="1:21" x14ac:dyDescent="0.2">
      <c r="A25" s="24"/>
      <c r="B25" s="24"/>
      <c r="C25" s="24"/>
      <c r="D25" s="24"/>
      <c r="E25" s="24"/>
      <c r="F25" s="24"/>
      <c r="G25" s="24"/>
      <c r="H25" s="24"/>
      <c r="I25" s="24"/>
      <c r="J25" s="24"/>
      <c r="K25" s="24"/>
      <c r="L25" s="24"/>
      <c r="M25" s="24"/>
      <c r="N25" s="24"/>
      <c r="O25" s="24"/>
      <c r="P25" s="24"/>
      <c r="Q25" s="24"/>
      <c r="R25" s="27"/>
      <c r="S25" s="27"/>
      <c r="T25" s="27"/>
      <c r="U25" s="27"/>
    </row>
    <row r="26" spans="1:21" x14ac:dyDescent="0.2">
      <c r="A26" s="24"/>
      <c r="B26" s="24"/>
      <c r="C26" s="24"/>
      <c r="D26" s="24"/>
      <c r="E26" s="24"/>
      <c r="F26" s="24"/>
      <c r="G26" s="24"/>
      <c r="H26" s="24"/>
      <c r="I26" s="24"/>
      <c r="J26" s="24"/>
      <c r="K26" s="24"/>
      <c r="L26" s="24"/>
      <c r="M26" s="24"/>
      <c r="N26" s="24"/>
      <c r="O26" s="24"/>
      <c r="P26" s="24"/>
      <c r="Q26" s="24"/>
      <c r="R26" s="27"/>
      <c r="S26" s="27"/>
      <c r="T26" s="27"/>
      <c r="U26" s="27"/>
    </row>
    <row r="27" spans="1:21" ht="17.25" customHeight="1" x14ac:dyDescent="0.2">
      <c r="A27" s="24"/>
      <c r="B27" s="24"/>
      <c r="C27" s="24"/>
      <c r="D27" s="24"/>
      <c r="E27" s="24"/>
      <c r="F27" s="24"/>
      <c r="G27" s="24"/>
      <c r="H27" s="24"/>
      <c r="I27" s="24"/>
      <c r="J27" s="24"/>
      <c r="K27" s="24"/>
      <c r="L27" s="24"/>
      <c r="M27" s="24"/>
      <c r="N27" s="24"/>
      <c r="O27" s="24"/>
      <c r="P27" s="24"/>
      <c r="Q27" s="24"/>
      <c r="R27" s="27"/>
      <c r="S27" s="27"/>
      <c r="T27" s="27"/>
      <c r="U27" s="27"/>
    </row>
    <row r="28" spans="1:21" x14ac:dyDescent="0.2">
      <c r="A28" s="27"/>
      <c r="B28" s="27"/>
      <c r="C28" s="27"/>
      <c r="D28" s="27"/>
      <c r="E28" s="27"/>
      <c r="F28" s="27"/>
      <c r="G28" s="27"/>
      <c r="H28" s="27"/>
      <c r="I28" s="27"/>
      <c r="J28" s="27"/>
      <c r="K28" s="27"/>
      <c r="L28" s="27"/>
      <c r="M28" s="27"/>
      <c r="N28" s="27"/>
      <c r="O28" s="27"/>
      <c r="P28" s="27"/>
      <c r="Q28" s="27"/>
      <c r="R28" s="27"/>
      <c r="S28" s="27"/>
      <c r="T28" s="27"/>
      <c r="U28" s="27"/>
    </row>
    <row r="29" spans="1:21" x14ac:dyDescent="0.2">
      <c r="A29" s="27"/>
      <c r="B29" s="27"/>
      <c r="C29" s="27"/>
      <c r="D29" s="27"/>
      <c r="E29" s="27"/>
      <c r="F29" s="27"/>
      <c r="G29" s="27"/>
      <c r="H29" s="27"/>
      <c r="I29" s="27"/>
      <c r="J29" s="27"/>
      <c r="K29" s="27"/>
      <c r="L29" s="27"/>
      <c r="M29" s="27"/>
      <c r="N29" s="27"/>
      <c r="O29" s="27"/>
      <c r="P29" s="27"/>
      <c r="Q29" s="27"/>
      <c r="R29" s="27"/>
      <c r="S29" s="27"/>
      <c r="T29" s="27"/>
      <c r="U29" s="27"/>
    </row>
    <row r="30" spans="1:21" x14ac:dyDescent="0.2">
      <c r="A30" s="27"/>
      <c r="B30" s="27"/>
      <c r="C30" s="27"/>
      <c r="D30" s="27"/>
      <c r="E30" s="27"/>
      <c r="F30" s="27"/>
      <c r="G30" s="27"/>
      <c r="H30" s="27"/>
      <c r="I30" s="27"/>
      <c r="J30" s="27"/>
      <c r="K30" s="27"/>
      <c r="L30" s="27"/>
      <c r="M30" s="27"/>
      <c r="N30" s="27"/>
      <c r="O30" s="27"/>
      <c r="P30" s="27"/>
      <c r="Q30" s="27"/>
      <c r="R30" s="27"/>
      <c r="S30" s="27"/>
      <c r="T30" s="27"/>
      <c r="U30" s="27"/>
    </row>
    <row r="31" spans="1:21" x14ac:dyDescent="0.2">
      <c r="A31" s="27"/>
      <c r="B31" s="27"/>
      <c r="C31" s="27"/>
      <c r="D31" s="27"/>
      <c r="E31" s="27"/>
      <c r="F31" s="27"/>
      <c r="G31" s="27"/>
      <c r="H31" s="27"/>
      <c r="I31" s="27"/>
      <c r="J31" s="27"/>
      <c r="K31" s="27"/>
      <c r="L31" s="27"/>
      <c r="M31" s="27"/>
      <c r="N31" s="27"/>
      <c r="O31" s="27"/>
      <c r="P31" s="27"/>
      <c r="Q31" s="27"/>
      <c r="R31" s="27"/>
      <c r="S31" s="27"/>
      <c r="T31" s="27"/>
      <c r="U31" s="27"/>
    </row>
    <row r="32" spans="1:21" x14ac:dyDescent="0.2">
      <c r="A32" s="27"/>
      <c r="B32" s="27"/>
      <c r="C32" s="27"/>
      <c r="D32" s="27"/>
      <c r="E32" s="27"/>
      <c r="F32" s="27"/>
      <c r="G32" s="27"/>
      <c r="H32" s="27"/>
      <c r="I32" s="27"/>
      <c r="J32" s="27"/>
      <c r="K32" s="27"/>
      <c r="L32" s="27"/>
      <c r="M32" s="27"/>
      <c r="N32" s="27"/>
      <c r="O32" s="27"/>
      <c r="P32" s="27"/>
      <c r="Q32" s="27"/>
      <c r="R32" s="27"/>
      <c r="S32" s="27"/>
      <c r="T32" s="27"/>
      <c r="U32" s="27"/>
    </row>
    <row r="33" spans="1:21" x14ac:dyDescent="0.2">
      <c r="A33" s="27"/>
      <c r="B33" s="27"/>
      <c r="C33" s="27"/>
      <c r="D33" s="27"/>
      <c r="E33" s="27"/>
      <c r="F33" s="27"/>
      <c r="G33" s="27"/>
      <c r="H33" s="27"/>
      <c r="I33" s="27"/>
      <c r="J33" s="27"/>
      <c r="K33" s="27"/>
      <c r="L33" s="27"/>
      <c r="M33" s="27"/>
      <c r="N33" s="27"/>
      <c r="O33" s="27"/>
      <c r="P33" s="27"/>
      <c r="Q33" s="27"/>
      <c r="R33" s="27"/>
      <c r="S33" s="27"/>
      <c r="T33" s="27"/>
      <c r="U33" s="27"/>
    </row>
    <row r="34" spans="1:21" x14ac:dyDescent="0.2">
      <c r="A34" s="27"/>
      <c r="B34" s="27"/>
      <c r="C34" s="27"/>
      <c r="D34" s="27"/>
      <c r="E34" s="27"/>
      <c r="F34" s="27"/>
      <c r="G34" s="27"/>
      <c r="H34" s="27"/>
      <c r="I34" s="27"/>
      <c r="J34" s="27"/>
      <c r="K34" s="27"/>
      <c r="L34" s="27"/>
      <c r="M34" s="27"/>
      <c r="N34" s="27"/>
      <c r="O34" s="27"/>
      <c r="P34" s="27"/>
      <c r="Q34" s="27"/>
      <c r="R34" s="27"/>
      <c r="S34" s="27"/>
      <c r="T34" s="27"/>
      <c r="U34" s="27"/>
    </row>
    <row r="35" spans="1:21" x14ac:dyDescent="0.2">
      <c r="A35" s="27"/>
      <c r="B35" s="27"/>
      <c r="C35" s="27"/>
      <c r="D35" s="27"/>
      <c r="E35" s="27"/>
      <c r="F35" s="27"/>
      <c r="G35" s="27"/>
      <c r="H35" s="27"/>
      <c r="I35" s="27"/>
      <c r="J35" s="27"/>
      <c r="K35" s="27"/>
      <c r="L35" s="27"/>
      <c r="M35" s="27"/>
      <c r="N35" s="27"/>
      <c r="O35" s="27"/>
      <c r="P35" s="27"/>
      <c r="Q35" s="27"/>
      <c r="R35" s="27"/>
      <c r="S35" s="27"/>
      <c r="T35" s="27"/>
      <c r="U35" s="27"/>
    </row>
    <row r="36" spans="1:21" x14ac:dyDescent="0.2">
      <c r="A36" s="27"/>
      <c r="B36" s="27"/>
      <c r="C36" s="27"/>
      <c r="D36" s="27"/>
      <c r="E36" s="27"/>
      <c r="F36" s="27"/>
      <c r="G36" s="27"/>
      <c r="H36" s="27"/>
      <c r="I36" s="27"/>
      <c r="J36" s="27"/>
      <c r="K36" s="27"/>
      <c r="L36" s="27"/>
      <c r="M36" s="27"/>
      <c r="N36" s="27"/>
      <c r="O36" s="27"/>
      <c r="P36" s="27"/>
      <c r="Q36" s="27"/>
      <c r="R36" s="27"/>
      <c r="S36" s="27"/>
      <c r="T36" s="27"/>
      <c r="U36" s="27"/>
    </row>
    <row r="37" spans="1:21" x14ac:dyDescent="0.2">
      <c r="A37" s="27"/>
      <c r="B37" s="27"/>
      <c r="C37" s="27"/>
      <c r="D37" s="27"/>
      <c r="E37" s="27"/>
      <c r="F37" s="27"/>
      <c r="G37" s="27"/>
      <c r="H37" s="27"/>
      <c r="I37" s="27"/>
      <c r="J37" s="27"/>
      <c r="K37" s="27"/>
      <c r="L37" s="27"/>
      <c r="M37" s="27"/>
      <c r="N37" s="27"/>
      <c r="O37" s="27"/>
      <c r="P37" s="27"/>
      <c r="Q37" s="27"/>
      <c r="R37" s="27"/>
      <c r="S37" s="27"/>
      <c r="T37" s="27"/>
      <c r="U37" s="27"/>
    </row>
    <row r="38" spans="1:21" x14ac:dyDescent="0.2">
      <c r="A38" s="27"/>
      <c r="B38" s="27"/>
      <c r="C38" s="27"/>
      <c r="D38" s="27"/>
      <c r="E38" s="27"/>
      <c r="F38" s="27"/>
      <c r="G38" s="27"/>
      <c r="H38" s="27"/>
      <c r="I38" s="27"/>
      <c r="J38" s="27"/>
      <c r="K38" s="27"/>
      <c r="L38" s="27"/>
      <c r="M38" s="27"/>
      <c r="N38" s="27"/>
      <c r="O38" s="27"/>
      <c r="P38" s="27"/>
      <c r="Q38" s="27"/>
      <c r="R38" s="27"/>
      <c r="S38" s="27"/>
      <c r="T38" s="27"/>
      <c r="U38" s="27"/>
    </row>
    <row r="39" spans="1:21" x14ac:dyDescent="0.2">
      <c r="A39" s="27"/>
      <c r="B39" s="27"/>
      <c r="C39" s="27"/>
      <c r="D39" s="27"/>
      <c r="E39" s="27"/>
      <c r="F39" s="27"/>
      <c r="G39" s="27"/>
      <c r="H39" s="27"/>
      <c r="I39" s="27"/>
      <c r="J39" s="27"/>
      <c r="K39" s="27"/>
      <c r="L39" s="27"/>
      <c r="M39" s="27"/>
      <c r="N39" s="27"/>
      <c r="O39" s="27"/>
      <c r="P39" s="27"/>
      <c r="Q39" s="27"/>
      <c r="R39" s="27"/>
      <c r="S39" s="27"/>
      <c r="T39" s="27"/>
      <c r="U39" s="27"/>
    </row>
    <row r="40" spans="1:21" x14ac:dyDescent="0.2">
      <c r="A40" s="27"/>
      <c r="B40" s="27"/>
      <c r="C40" s="27"/>
      <c r="D40" s="27"/>
      <c r="E40" s="27"/>
      <c r="F40" s="27"/>
      <c r="G40" s="27"/>
      <c r="H40" s="27"/>
      <c r="I40" s="27"/>
      <c r="J40" s="27"/>
      <c r="K40" s="27"/>
      <c r="L40" s="27"/>
      <c r="M40" s="27"/>
      <c r="N40" s="27"/>
      <c r="O40" s="27"/>
      <c r="P40" s="27"/>
      <c r="Q40" s="27"/>
      <c r="R40" s="27"/>
      <c r="S40" s="27"/>
      <c r="T40" s="27"/>
      <c r="U40" s="27"/>
    </row>
    <row r="41" spans="1:21" x14ac:dyDescent="0.2">
      <c r="A41" s="27"/>
      <c r="B41" s="27"/>
      <c r="C41" s="27"/>
      <c r="D41" s="27"/>
      <c r="E41" s="27"/>
      <c r="F41" s="27"/>
      <c r="G41" s="27"/>
      <c r="H41" s="27"/>
      <c r="I41" s="27"/>
      <c r="J41" s="27"/>
      <c r="K41" s="27"/>
      <c r="L41" s="27"/>
      <c r="M41" s="27"/>
      <c r="N41" s="27"/>
      <c r="O41" s="27"/>
      <c r="P41" s="27"/>
      <c r="Q41" s="27"/>
      <c r="R41" s="27"/>
      <c r="S41" s="27"/>
      <c r="T41" s="27"/>
      <c r="U41" s="27"/>
    </row>
    <row r="42" spans="1:21" x14ac:dyDescent="0.2">
      <c r="A42" s="27"/>
      <c r="B42" s="27"/>
      <c r="C42" s="27"/>
      <c r="D42" s="27"/>
      <c r="E42" s="27"/>
      <c r="F42" s="27"/>
      <c r="G42" s="27"/>
      <c r="H42" s="27"/>
      <c r="I42" s="27"/>
      <c r="J42" s="27"/>
      <c r="K42" s="27"/>
      <c r="L42" s="27"/>
      <c r="M42" s="27"/>
      <c r="N42" s="27"/>
      <c r="O42" s="27"/>
      <c r="P42" s="27"/>
      <c r="Q42" s="27"/>
      <c r="R42" s="27"/>
      <c r="S42" s="27"/>
      <c r="T42" s="27"/>
      <c r="U42" s="27"/>
    </row>
    <row r="43" spans="1:21" x14ac:dyDescent="0.2">
      <c r="A43" s="27"/>
      <c r="B43" s="27"/>
      <c r="C43" s="27"/>
      <c r="D43" s="27"/>
      <c r="E43" s="27"/>
      <c r="F43" s="27"/>
      <c r="G43" s="27"/>
      <c r="H43" s="27"/>
      <c r="I43" s="27"/>
      <c r="J43" s="27"/>
      <c r="K43" s="27"/>
      <c r="L43" s="27"/>
      <c r="M43" s="27"/>
      <c r="N43" s="27"/>
      <c r="O43" s="27"/>
      <c r="P43" s="27"/>
      <c r="Q43" s="27"/>
      <c r="R43" s="27"/>
      <c r="S43" s="27"/>
      <c r="T43" s="27"/>
      <c r="U43" s="27"/>
    </row>
    <row r="700" spans="14916:14916" hidden="1" x14ac:dyDescent="0.2">
      <c r="VAR700" s="2" t="b">
        <v>0</v>
      </c>
    </row>
    <row r="701" spans="14916:14916" hidden="1" x14ac:dyDescent="0.2">
      <c r="VAR701" s="2" t="b">
        <v>1</v>
      </c>
    </row>
    <row r="702" spans="14916:14916" hidden="1" x14ac:dyDescent="0.2">
      <c r="VAR702" s="2" t="b">
        <v>0</v>
      </c>
    </row>
    <row r="703" spans="14916:14916" hidden="1" x14ac:dyDescent="0.2">
      <c r="VAR703" s="2" t="b">
        <v>1</v>
      </c>
    </row>
  </sheetData>
  <sheetProtection algorithmName="SHA-512" hashValue="yFwDFwYE3G02bb5CwTZLEKk8OH0NjjykgOReiDIHeZYqJ5rK9P6IS7KbiwageCmF6tYduj7vgcLSyJInK3Lr0g==" saltValue="MCgezO3w2LcBhUmmt2Ihdg==" spinCount="100000" sheet="1" objects="1" scenarios="1" selectLockedCells="1"/>
  <mergeCells count="1">
    <mergeCell ref="K11:O11"/>
  </mergeCells>
  <dataValidations count="1">
    <dataValidation type="list" allowBlank="1" showInputMessage="1" showErrorMessage="1" sqref="K11" xr:uid="{E8CCFA8B-23BE-4E7B-9E18-929BD6AC971F}">
      <formula1>LISTS_IBC_PRODUCT_SPECIFICATIONS</formula1>
    </dataValidation>
  </dataValidations>
  <pageMargins left="0.7" right="0.7" top="0.75" bottom="0.75" header="0.3" footer="0.3"/>
  <pageSetup paperSize="9" orientation="portrait" r:id="rId1"/>
  <ignoredErrors>
    <ignoredError sqref="M16:M1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49537" r:id="rId4" name="Group Box 1">
              <controlPr defaultSize="0" autoFill="0" autoPict="0" macro="[0]!GroupBox92_Click">
                <anchor moveWithCells="1">
                  <from>
                    <xdr:col>5</xdr:col>
                    <xdr:colOff>60960</xdr:colOff>
                    <xdr:row>7</xdr:row>
                    <xdr:rowOff>83820</xdr:rowOff>
                  </from>
                  <to>
                    <xdr:col>6</xdr:col>
                    <xdr:colOff>0</xdr:colOff>
                    <xdr:row>12</xdr:row>
                    <xdr:rowOff>198120</xdr:rowOff>
                  </to>
                </anchor>
              </controlPr>
            </control>
          </mc:Choice>
        </mc:AlternateContent>
        <mc:AlternateContent xmlns:mc="http://schemas.openxmlformats.org/markup-compatibility/2006">
          <mc:Choice Requires="x14">
            <control shapeId="3649540" r:id="rId5" name="Group Box 4">
              <controlPr defaultSize="0" autoFill="0" autoPict="0">
                <anchor moveWithCells="1">
                  <from>
                    <xdr:col>5</xdr:col>
                    <xdr:colOff>68580</xdr:colOff>
                    <xdr:row>14</xdr:row>
                    <xdr:rowOff>121920</xdr:rowOff>
                  </from>
                  <to>
                    <xdr:col>6</xdr:col>
                    <xdr:colOff>0</xdr:colOff>
                    <xdr:row>18</xdr:row>
                    <xdr:rowOff>152400</xdr:rowOff>
                  </to>
                </anchor>
              </controlPr>
            </control>
          </mc:Choice>
        </mc:AlternateContent>
        <mc:AlternateContent xmlns:mc="http://schemas.openxmlformats.org/markup-compatibility/2006">
          <mc:Choice Requires="x14">
            <control shapeId="3649545" r:id="rId6" name="Group Box 9">
              <controlPr defaultSize="0" autoFill="0" autoPict="0">
                <anchor moveWithCells="1">
                  <from>
                    <xdr:col>9</xdr:col>
                    <xdr:colOff>502920</xdr:colOff>
                    <xdr:row>7</xdr:row>
                    <xdr:rowOff>152400</xdr:rowOff>
                  </from>
                  <to>
                    <xdr:col>11</xdr:col>
                    <xdr:colOff>160020</xdr:colOff>
                    <xdr:row>16</xdr:row>
                    <xdr:rowOff>160020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F641DD0-FF13-4E62-9F26-DAAEF62E4E07}">
            <xm:f>Calculation_IBC!$B$8="Blank"</xm:f>
            <x14:dxf>
              <font>
                <color rgb="FF426A54"/>
              </font>
              <fill>
                <patternFill>
                  <bgColor rgb="FF426A54"/>
                </patternFill>
              </fill>
            </x14:dxf>
          </x14:cfRule>
          <xm:sqref>K16:N18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4F999-0F8B-4AC9-8EAD-FBCD9BBB597D}">
  <sheetPr published="0" codeName="Sheet16"/>
  <dimension ref="A1:T43"/>
  <sheetViews>
    <sheetView showGridLines="0" showRowColHeaders="0" zoomScaleNormal="100" workbookViewId="0">
      <selection activeCell="G17" sqref="G17:I17"/>
    </sheetView>
  </sheetViews>
  <sheetFormatPr defaultColWidth="0" defaultRowHeight="12.6" zeroHeight="1" x14ac:dyDescent="0.2"/>
  <cols>
    <col min="1" max="4" width="8.26953125" style="2" customWidth="1"/>
    <col min="5" max="5" width="16.453125" style="2" customWidth="1"/>
    <col min="6" max="6" width="8.26953125" style="2" customWidth="1"/>
    <col min="7" max="7" width="6.90625" style="2" customWidth="1"/>
    <col min="8" max="12" width="8.26953125" style="2" customWidth="1"/>
    <col min="13" max="13" width="6.7265625" style="2" customWidth="1"/>
    <col min="14" max="14" width="8.26953125" style="2" customWidth="1"/>
    <col min="15" max="15" width="14.36328125" style="2" customWidth="1"/>
    <col min="16" max="16" width="12.90625" style="2" customWidth="1"/>
    <col min="17" max="20" width="11" style="2" customWidth="1"/>
    <col min="21" max="16384" width="11" style="2" hidden="1"/>
  </cols>
  <sheetData>
    <row r="1" spans="1:20" s="1" customFormat="1" ht="10.199999999999999" x14ac:dyDescent="0.2">
      <c r="A1" s="51"/>
      <c r="B1" s="51"/>
      <c r="C1" s="51"/>
      <c r="D1" s="51"/>
      <c r="E1" s="51"/>
      <c r="F1" s="23"/>
      <c r="G1" s="23"/>
      <c r="H1" s="23"/>
      <c r="I1" s="23"/>
      <c r="J1" s="23"/>
      <c r="K1" s="23"/>
      <c r="L1" s="23"/>
      <c r="M1" s="23"/>
      <c r="N1" s="23"/>
      <c r="O1" s="23"/>
      <c r="P1" s="23"/>
      <c r="Q1" s="26"/>
      <c r="R1" s="26"/>
      <c r="S1" s="26"/>
      <c r="T1" s="26"/>
    </row>
    <row r="2" spans="1:20" s="1" customFormat="1" ht="19.5" customHeight="1" x14ac:dyDescent="0.2">
      <c r="A2" s="51"/>
      <c r="B2" s="51"/>
      <c r="C2" s="51"/>
      <c r="D2" s="51"/>
      <c r="E2" s="51"/>
      <c r="F2" s="23"/>
      <c r="G2" s="23"/>
      <c r="H2" s="23"/>
      <c r="I2" s="23"/>
      <c r="J2" s="23"/>
      <c r="K2" s="23"/>
      <c r="L2" s="23"/>
      <c r="M2" s="23"/>
      <c r="N2" s="23"/>
      <c r="O2" s="23"/>
      <c r="P2" s="23"/>
      <c r="Q2" s="26"/>
      <c r="R2" s="26"/>
      <c r="S2" s="26"/>
      <c r="T2" s="26"/>
    </row>
    <row r="3" spans="1:20" s="8" customFormat="1" ht="40.799999999999997" x14ac:dyDescent="0.75">
      <c r="A3" s="65"/>
      <c r="B3" s="54" t="s">
        <v>25</v>
      </c>
      <c r="C3" s="49"/>
      <c r="D3" s="50"/>
      <c r="E3" s="48"/>
      <c r="F3" s="25"/>
      <c r="G3" s="25"/>
      <c r="H3" s="25"/>
      <c r="I3" s="25"/>
      <c r="J3" s="25"/>
      <c r="K3" s="25"/>
      <c r="L3" s="25"/>
      <c r="M3" s="25"/>
      <c r="N3" s="25"/>
      <c r="O3" s="25"/>
      <c r="P3" s="25"/>
      <c r="Q3" s="28"/>
      <c r="R3" s="28"/>
      <c r="S3" s="28"/>
      <c r="T3" s="28"/>
    </row>
    <row r="4" spans="1:20" s="9" customFormat="1" ht="21.75" customHeight="1" x14ac:dyDescent="0.25">
      <c r="A4" s="66"/>
      <c r="B4" s="42"/>
      <c r="C4" s="43"/>
      <c r="D4" s="44"/>
      <c r="E4" s="67"/>
      <c r="F4" s="46"/>
      <c r="G4" s="46"/>
      <c r="H4" s="46"/>
      <c r="I4" s="46"/>
      <c r="J4" s="46"/>
      <c r="K4" s="46"/>
      <c r="L4" s="46"/>
      <c r="M4" s="46"/>
      <c r="N4" s="46"/>
      <c r="O4" s="46"/>
      <c r="P4" s="46"/>
      <c r="Q4" s="37"/>
      <c r="R4" s="37"/>
      <c r="S4" s="37"/>
      <c r="T4" s="37"/>
    </row>
    <row r="5" spans="1:20" ht="21.75" customHeight="1" x14ac:dyDescent="0.25">
      <c r="A5" s="55"/>
      <c r="B5" s="55"/>
      <c r="C5" s="55"/>
      <c r="D5" s="55"/>
      <c r="E5" s="55"/>
      <c r="F5" s="56"/>
      <c r="G5" s="56"/>
      <c r="H5" s="56"/>
      <c r="I5" s="56"/>
      <c r="J5" s="56"/>
      <c r="K5" s="56"/>
      <c r="L5" s="56"/>
      <c r="M5" s="56"/>
      <c r="N5" s="56"/>
      <c r="O5" s="56"/>
      <c r="P5" s="56"/>
      <c r="Q5" s="27"/>
      <c r="R5" s="27"/>
      <c r="S5" s="27"/>
      <c r="T5" s="27"/>
    </row>
    <row r="6" spans="1:20" ht="18" x14ac:dyDescent="0.35">
      <c r="A6" s="71"/>
      <c r="B6" s="71"/>
      <c r="C6" s="71"/>
      <c r="D6" s="71"/>
      <c r="E6" s="71"/>
      <c r="F6" s="71"/>
      <c r="G6" s="71"/>
      <c r="H6" s="71"/>
      <c r="I6" s="71"/>
      <c r="J6" s="71"/>
      <c r="K6" s="71"/>
      <c r="L6" s="71"/>
      <c r="M6" s="71"/>
      <c r="N6" s="71"/>
      <c r="O6" s="71"/>
      <c r="P6" s="71"/>
      <c r="Q6" s="27"/>
      <c r="R6" s="27"/>
      <c r="S6" s="27"/>
      <c r="T6" s="27"/>
    </row>
    <row r="7" spans="1:20" ht="18" x14ac:dyDescent="0.35">
      <c r="A7" s="71"/>
      <c r="B7" s="71"/>
      <c r="C7" s="71"/>
      <c r="D7" s="71"/>
      <c r="E7" s="71"/>
      <c r="F7" s="237" t="s">
        <v>37</v>
      </c>
      <c r="G7" s="237"/>
      <c r="H7" s="237"/>
      <c r="I7" s="237"/>
      <c r="J7" s="237"/>
      <c r="K7" s="71"/>
      <c r="L7" s="237" t="s">
        <v>24</v>
      </c>
      <c r="M7" s="237"/>
      <c r="N7" s="237"/>
      <c r="O7" s="237"/>
      <c r="P7" s="71"/>
      <c r="Q7" s="27"/>
      <c r="R7" s="27"/>
      <c r="S7" s="27"/>
      <c r="T7" s="27"/>
    </row>
    <row r="8" spans="1:20" ht="18" x14ac:dyDescent="0.35">
      <c r="A8" s="71"/>
      <c r="B8" s="71"/>
      <c r="C8" s="71"/>
      <c r="D8" s="71"/>
      <c r="E8" s="71"/>
      <c r="F8" s="237"/>
      <c r="G8" s="237"/>
      <c r="H8" s="237"/>
      <c r="I8" s="237"/>
      <c r="J8" s="237"/>
      <c r="K8" s="71"/>
      <c r="L8" s="237"/>
      <c r="M8" s="237"/>
      <c r="N8" s="237"/>
      <c r="O8" s="237"/>
      <c r="P8" s="71"/>
      <c r="Q8" s="27"/>
      <c r="R8" s="27"/>
      <c r="S8" s="27"/>
      <c r="T8" s="27"/>
    </row>
    <row r="9" spans="1:20" ht="18" x14ac:dyDescent="0.35">
      <c r="A9" s="71"/>
      <c r="B9" s="71"/>
      <c r="C9" s="71"/>
      <c r="D9" s="71"/>
      <c r="E9" s="71"/>
      <c r="F9" s="80">
        <v>40</v>
      </c>
      <c r="G9" s="71" t="s">
        <v>135</v>
      </c>
      <c r="H9" s="71"/>
      <c r="I9" s="71"/>
      <c r="J9" s="71"/>
      <c r="K9" s="71"/>
      <c r="L9" s="71" t="str">
        <f ca="1">Calculation_IBC_Product_Name&amp;" | "&amp; Calculation_IBC_Product_Specification</f>
        <v>IBC | 275 gallon</v>
      </c>
      <c r="M9" s="71"/>
      <c r="N9" s="71"/>
      <c r="O9" s="71"/>
      <c r="P9" s="71"/>
      <c r="Q9" s="27"/>
      <c r="R9" s="27"/>
      <c r="S9" s="27"/>
      <c r="T9" s="27"/>
    </row>
    <row r="10" spans="1:20" ht="18" x14ac:dyDescent="0.35">
      <c r="A10" s="71"/>
      <c r="B10" s="71"/>
      <c r="C10" s="71"/>
      <c r="D10" s="71"/>
      <c r="E10" s="71"/>
      <c r="F10" s="71"/>
      <c r="G10" s="71"/>
      <c r="H10" s="71"/>
      <c r="I10" s="71"/>
      <c r="J10" s="71"/>
      <c r="K10" s="71"/>
      <c r="L10" s="71"/>
      <c r="M10" s="71"/>
      <c r="N10" s="71"/>
      <c r="O10" s="71"/>
      <c r="P10" s="71"/>
      <c r="Q10" s="27"/>
      <c r="R10" s="27"/>
      <c r="S10" s="27"/>
      <c r="T10" s="27"/>
    </row>
    <row r="11" spans="1:20" ht="18" x14ac:dyDescent="0.35">
      <c r="A11" s="71"/>
      <c r="B11" s="71"/>
      <c r="C11" s="71"/>
      <c r="D11" s="71"/>
      <c r="E11" s="71"/>
      <c r="F11" s="237" t="s">
        <v>26</v>
      </c>
      <c r="G11" s="237"/>
      <c r="H11" s="237"/>
      <c r="I11" s="237"/>
      <c r="J11" s="71"/>
      <c r="K11" s="71"/>
      <c r="L11" s="79" t="s">
        <v>36</v>
      </c>
      <c r="M11" s="71"/>
      <c r="N11" s="107">
        <f ca="1">CALCULATION_IBC_MASS_STEEL</f>
        <v>80.400000000000006</v>
      </c>
      <c r="O11" s="79" t="s">
        <v>41</v>
      </c>
      <c r="P11" s="71"/>
      <c r="Q11" s="27"/>
      <c r="R11" s="27"/>
      <c r="S11" s="27"/>
      <c r="T11" s="27"/>
    </row>
    <row r="12" spans="1:20" ht="18" x14ac:dyDescent="0.35">
      <c r="A12" s="71"/>
      <c r="B12" s="71"/>
      <c r="C12" s="71"/>
      <c r="D12" s="71"/>
      <c r="E12" s="71"/>
      <c r="F12" s="237"/>
      <c r="G12" s="237"/>
      <c r="H12" s="237"/>
      <c r="I12" s="237"/>
      <c r="J12" s="71"/>
      <c r="K12" s="71"/>
      <c r="L12" s="79" t="s">
        <v>39</v>
      </c>
      <c r="M12" s="71"/>
      <c r="N12" s="107">
        <f ca="1">CALCULATION_IBC_MASS_VIRGIN_PE</f>
        <v>41.8</v>
      </c>
      <c r="O12" s="79" t="s">
        <v>41</v>
      </c>
      <c r="P12" s="71"/>
      <c r="Q12" s="27"/>
      <c r="R12" s="27"/>
      <c r="S12" s="27"/>
      <c r="T12" s="27"/>
    </row>
    <row r="13" spans="1:20" ht="18" x14ac:dyDescent="0.35">
      <c r="A13" s="71"/>
      <c r="B13" s="71"/>
      <c r="C13" s="71"/>
      <c r="D13" s="71"/>
      <c r="E13" s="71"/>
      <c r="F13" s="80">
        <v>100</v>
      </c>
      <c r="G13" s="71" t="s">
        <v>136</v>
      </c>
      <c r="H13" s="71"/>
      <c r="I13" s="71"/>
      <c r="J13" s="71"/>
      <c r="K13" s="71"/>
      <c r="L13" s="170" t="s">
        <v>40</v>
      </c>
      <c r="M13" s="69"/>
      <c r="N13" s="171">
        <f ca="1">CALCULATION_IBC_MASS_RECYCLED_PE</f>
        <v>5.33</v>
      </c>
      <c r="O13" s="172" t="s">
        <v>41</v>
      </c>
      <c r="P13" s="71"/>
      <c r="Q13" s="27"/>
      <c r="R13" s="27"/>
      <c r="S13" s="27"/>
      <c r="T13" s="27"/>
    </row>
    <row r="14" spans="1:20" ht="18" x14ac:dyDescent="0.35">
      <c r="A14" s="71"/>
      <c r="B14" s="71"/>
      <c r="C14" s="71"/>
      <c r="D14" s="71"/>
      <c r="E14" s="71"/>
      <c r="F14" s="71"/>
      <c r="G14" s="71"/>
      <c r="H14" s="71"/>
      <c r="I14" s="71"/>
      <c r="J14" s="71"/>
      <c r="K14" s="71"/>
      <c r="L14" s="79"/>
      <c r="M14" s="71"/>
      <c r="N14" s="71"/>
      <c r="O14" s="79"/>
      <c r="P14" s="71"/>
      <c r="Q14" s="27"/>
      <c r="R14" s="27"/>
      <c r="S14" s="27"/>
      <c r="T14" s="27"/>
    </row>
    <row r="15" spans="1:20" ht="18" x14ac:dyDescent="0.35">
      <c r="A15" s="71"/>
      <c r="B15" s="71"/>
      <c r="C15" s="71"/>
      <c r="D15" s="71"/>
      <c r="E15" s="71"/>
      <c r="F15" s="72" t="s">
        <v>38</v>
      </c>
      <c r="G15" s="71"/>
      <c r="H15" s="71"/>
      <c r="I15" s="71"/>
      <c r="J15" s="71"/>
      <c r="K15" s="71"/>
      <c r="L15" s="71"/>
      <c r="M15" s="71"/>
      <c r="N15" s="71"/>
      <c r="O15" s="71"/>
      <c r="P15" s="71"/>
      <c r="Q15" s="27"/>
      <c r="R15" s="27"/>
      <c r="S15" s="27"/>
      <c r="T15" s="27"/>
    </row>
    <row r="16" spans="1:20" ht="16.5" customHeight="1" x14ac:dyDescent="0.35">
      <c r="A16" s="71"/>
      <c r="B16" s="71"/>
      <c r="C16" s="71"/>
      <c r="D16" s="71"/>
      <c r="E16" s="71"/>
      <c r="F16" s="71"/>
      <c r="G16" s="71"/>
      <c r="H16" s="71"/>
      <c r="I16" s="71"/>
      <c r="J16" s="71"/>
      <c r="K16" s="71"/>
      <c r="L16" s="71"/>
      <c r="M16" s="71"/>
      <c r="N16" s="71"/>
      <c r="O16" s="71"/>
      <c r="P16" s="71"/>
      <c r="Q16" s="27"/>
      <c r="R16" s="27"/>
      <c r="S16" s="27"/>
      <c r="T16" s="27"/>
    </row>
    <row r="17" spans="1:20" ht="18" x14ac:dyDescent="0.35">
      <c r="A17" s="71"/>
      <c r="B17" s="71"/>
      <c r="C17" s="71"/>
      <c r="D17" s="71"/>
      <c r="E17" s="71"/>
      <c r="F17" s="74" t="s">
        <v>49</v>
      </c>
      <c r="G17" s="238" t="s">
        <v>225</v>
      </c>
      <c r="H17" s="238"/>
      <c r="I17" s="238"/>
      <c r="J17" s="71"/>
      <c r="K17" s="71"/>
      <c r="L17" s="71"/>
      <c r="M17" s="71"/>
      <c r="N17" s="71"/>
      <c r="O17" s="71"/>
      <c r="P17" s="71"/>
      <c r="Q17" s="27"/>
      <c r="R17" s="27"/>
      <c r="S17" s="27"/>
      <c r="T17" s="27"/>
    </row>
    <row r="18" spans="1:20" ht="18" x14ac:dyDescent="0.35">
      <c r="A18" s="71"/>
      <c r="B18" s="71"/>
      <c r="C18" s="71"/>
      <c r="D18" s="71"/>
      <c r="E18" s="71"/>
      <c r="F18" s="74" t="s">
        <v>51</v>
      </c>
      <c r="G18" s="239"/>
      <c r="H18" s="239"/>
      <c r="I18" s="239"/>
      <c r="J18" s="71"/>
      <c r="K18" s="71"/>
      <c r="L18" s="71"/>
      <c r="M18" s="71"/>
      <c r="N18" s="71"/>
      <c r="O18" s="71"/>
      <c r="P18" s="71"/>
      <c r="Q18" s="27"/>
      <c r="R18" s="27"/>
      <c r="S18" s="27"/>
      <c r="T18" s="27"/>
    </row>
    <row r="19" spans="1:20" ht="18" x14ac:dyDescent="0.35">
      <c r="A19" s="71"/>
      <c r="B19" s="71"/>
      <c r="C19" s="71"/>
      <c r="D19" s="71"/>
      <c r="E19" s="71"/>
      <c r="F19" s="74" t="s">
        <v>131</v>
      </c>
      <c r="G19" s="236"/>
      <c r="H19" s="236"/>
      <c r="I19" s="236"/>
      <c r="J19" s="71"/>
      <c r="K19" s="71"/>
      <c r="L19" s="71"/>
      <c r="M19" s="71"/>
      <c r="N19" s="71"/>
      <c r="O19" s="71"/>
      <c r="P19" s="71"/>
      <c r="Q19" s="27"/>
      <c r="R19" s="27"/>
      <c r="S19" s="27"/>
      <c r="T19" s="27"/>
    </row>
    <row r="20" spans="1:20" ht="18.75" customHeight="1" x14ac:dyDescent="0.35">
      <c r="A20" s="71"/>
      <c r="B20" s="71"/>
      <c r="C20" s="71"/>
      <c r="D20" s="71"/>
      <c r="E20" s="71"/>
      <c r="F20" s="71"/>
      <c r="G20" s="71"/>
      <c r="H20" s="71"/>
      <c r="I20" s="71"/>
      <c r="J20" s="71"/>
      <c r="K20" s="71"/>
      <c r="L20" s="71"/>
      <c r="M20" s="71"/>
      <c r="N20" s="71" t="s">
        <v>137</v>
      </c>
      <c r="O20" s="71"/>
      <c r="P20" s="71"/>
      <c r="Q20" s="27"/>
      <c r="R20" s="27"/>
      <c r="S20" s="27"/>
      <c r="T20" s="27"/>
    </row>
    <row r="21" spans="1:20" ht="10.5" customHeight="1" x14ac:dyDescent="0.35">
      <c r="A21" s="173"/>
      <c r="B21" s="173"/>
      <c r="C21" s="173"/>
      <c r="D21" s="173"/>
      <c r="E21" s="173"/>
      <c r="F21" s="173"/>
      <c r="G21" s="173"/>
      <c r="H21" s="173"/>
      <c r="I21" s="173"/>
      <c r="J21" s="173"/>
      <c r="K21" s="173"/>
      <c r="L21" s="173"/>
      <c r="M21" s="173"/>
      <c r="N21" s="173"/>
      <c r="O21" s="173"/>
      <c r="P21" s="173"/>
      <c r="Q21" s="27"/>
      <c r="R21" s="27"/>
      <c r="S21" s="27"/>
      <c r="T21" s="27"/>
    </row>
    <row r="22" spans="1:20" x14ac:dyDescent="0.2">
      <c r="A22" s="24"/>
      <c r="B22" s="24"/>
      <c r="C22" s="24"/>
      <c r="D22" s="24"/>
      <c r="E22" s="24"/>
      <c r="F22" s="24"/>
      <c r="G22" s="24"/>
      <c r="H22" s="24"/>
      <c r="I22" s="24"/>
      <c r="J22" s="24"/>
      <c r="K22" s="24"/>
      <c r="L22" s="24"/>
      <c r="M22" s="24"/>
      <c r="N22" s="24"/>
      <c r="O22" s="24"/>
      <c r="P22" s="24"/>
      <c r="Q22" s="27"/>
      <c r="R22" s="27"/>
      <c r="S22" s="27"/>
      <c r="T22" s="27"/>
    </row>
    <row r="23" spans="1:20" x14ac:dyDescent="0.2">
      <c r="A23" s="24"/>
      <c r="B23" s="24"/>
      <c r="C23" s="24"/>
      <c r="D23" s="24"/>
      <c r="E23" s="24"/>
      <c r="F23" s="24"/>
      <c r="G23" s="24"/>
      <c r="H23" s="24"/>
      <c r="I23" s="24"/>
      <c r="J23" s="24"/>
      <c r="K23" s="24"/>
      <c r="L23" s="24"/>
      <c r="M23" s="24"/>
      <c r="N23" s="24"/>
      <c r="O23" s="24"/>
      <c r="P23" s="24"/>
      <c r="Q23" s="27"/>
      <c r="R23" s="27"/>
      <c r="S23" s="27"/>
      <c r="T23" s="27"/>
    </row>
    <row r="24" spans="1:20" x14ac:dyDescent="0.2">
      <c r="A24" s="24"/>
      <c r="B24" s="24"/>
      <c r="C24" s="24"/>
      <c r="D24" s="24"/>
      <c r="E24" s="24"/>
      <c r="F24" s="24"/>
      <c r="G24" s="24"/>
      <c r="H24" s="24"/>
      <c r="I24" s="24"/>
      <c r="J24" s="24"/>
      <c r="K24" s="24"/>
      <c r="L24" s="24"/>
      <c r="M24" s="24"/>
      <c r="N24" s="24"/>
      <c r="O24" s="24"/>
      <c r="P24" s="24"/>
      <c r="Q24" s="27"/>
      <c r="R24" s="27"/>
      <c r="S24" s="27"/>
      <c r="T24" s="27"/>
    </row>
    <row r="25" spans="1:20" x14ac:dyDescent="0.2">
      <c r="A25" s="24"/>
      <c r="B25" s="24"/>
      <c r="C25" s="24"/>
      <c r="D25" s="24"/>
      <c r="E25" s="24"/>
      <c r="F25" s="24"/>
      <c r="G25" s="24"/>
      <c r="H25" s="24"/>
      <c r="I25" s="24"/>
      <c r="J25" s="24"/>
      <c r="K25" s="24"/>
      <c r="L25" s="24"/>
      <c r="M25" s="24"/>
      <c r="N25" s="24"/>
      <c r="O25" s="24"/>
      <c r="P25" s="24"/>
      <c r="Q25" s="27"/>
      <c r="R25" s="27"/>
      <c r="S25" s="27"/>
      <c r="T25" s="27"/>
    </row>
    <row r="26" spans="1:20" x14ac:dyDescent="0.2">
      <c r="A26" s="24"/>
      <c r="B26" s="24"/>
      <c r="C26" s="24"/>
      <c r="D26" s="24"/>
      <c r="E26" s="24"/>
      <c r="F26" s="24"/>
      <c r="G26" s="24"/>
      <c r="H26" s="24"/>
      <c r="I26" s="24"/>
      <c r="J26" s="24"/>
      <c r="K26" s="24"/>
      <c r="L26" s="24"/>
      <c r="M26" s="24"/>
      <c r="N26" s="24"/>
      <c r="O26" s="24"/>
      <c r="P26" s="24"/>
      <c r="Q26" s="27"/>
      <c r="R26" s="27"/>
      <c r="S26" s="27"/>
      <c r="T26" s="27"/>
    </row>
    <row r="27" spans="1:20" ht="26.25" customHeight="1" x14ac:dyDescent="0.2">
      <c r="A27" s="24"/>
      <c r="B27" s="24"/>
      <c r="C27" s="24"/>
      <c r="D27" s="24"/>
      <c r="E27" s="24"/>
      <c r="F27" s="24"/>
      <c r="G27" s="24"/>
      <c r="H27" s="24"/>
      <c r="I27" s="24"/>
      <c r="J27" s="24"/>
      <c r="K27" s="24"/>
      <c r="L27" s="24"/>
      <c r="M27" s="24"/>
      <c r="N27" s="24"/>
      <c r="O27" s="24"/>
      <c r="P27" s="24"/>
      <c r="Q27" s="27"/>
      <c r="R27" s="27"/>
      <c r="S27" s="27"/>
      <c r="T27" s="27"/>
    </row>
    <row r="28" spans="1:20" x14ac:dyDescent="0.2">
      <c r="A28" s="27"/>
      <c r="B28" s="27"/>
      <c r="C28" s="27"/>
      <c r="D28" s="27"/>
      <c r="E28" s="27"/>
      <c r="F28" s="27"/>
      <c r="G28" s="27"/>
      <c r="H28" s="27"/>
      <c r="I28" s="27"/>
      <c r="J28" s="27"/>
      <c r="K28" s="27"/>
      <c r="L28" s="27"/>
      <c r="M28" s="27"/>
      <c r="N28" s="27"/>
      <c r="O28" s="27"/>
      <c r="P28" s="27"/>
      <c r="Q28" s="27"/>
      <c r="R28" s="27"/>
      <c r="S28" s="27"/>
      <c r="T28" s="27"/>
    </row>
    <row r="29" spans="1:20" x14ac:dyDescent="0.2">
      <c r="A29" s="27"/>
      <c r="B29" s="27"/>
      <c r="C29" s="27"/>
      <c r="D29" s="27"/>
      <c r="E29" s="27"/>
      <c r="F29" s="27"/>
      <c r="G29" s="27"/>
      <c r="H29" s="27"/>
      <c r="I29" s="27"/>
      <c r="J29" s="27"/>
      <c r="K29" s="27"/>
      <c r="L29" s="27"/>
      <c r="M29" s="27"/>
      <c r="N29" s="27"/>
      <c r="O29" s="27"/>
      <c r="P29" s="27"/>
      <c r="Q29" s="27"/>
      <c r="R29" s="27"/>
      <c r="S29" s="27"/>
      <c r="T29" s="27"/>
    </row>
    <row r="30" spans="1:20" x14ac:dyDescent="0.2">
      <c r="A30" s="27"/>
      <c r="B30" s="27"/>
      <c r="C30" s="27"/>
      <c r="D30" s="27"/>
      <c r="E30" s="27"/>
      <c r="F30" s="27"/>
      <c r="G30" s="27"/>
      <c r="H30" s="27"/>
      <c r="I30" s="27"/>
      <c r="J30" s="27"/>
      <c r="K30" s="27"/>
      <c r="L30" s="27"/>
      <c r="M30" s="27"/>
      <c r="N30" s="27"/>
      <c r="O30" s="27"/>
      <c r="P30" s="27"/>
      <c r="Q30" s="27"/>
      <c r="R30" s="27"/>
      <c r="S30" s="27"/>
      <c r="T30" s="27"/>
    </row>
    <row r="31" spans="1:20" x14ac:dyDescent="0.2">
      <c r="A31" s="27"/>
      <c r="B31" s="27"/>
      <c r="C31" s="27"/>
      <c r="D31" s="27"/>
      <c r="E31" s="27"/>
      <c r="F31" s="27"/>
      <c r="G31" s="27"/>
      <c r="H31" s="27"/>
      <c r="I31" s="27"/>
      <c r="J31" s="27"/>
      <c r="K31" s="27"/>
      <c r="L31" s="27"/>
      <c r="M31" s="27"/>
      <c r="N31" s="27"/>
      <c r="O31" s="27"/>
      <c r="P31" s="27"/>
      <c r="Q31" s="27"/>
      <c r="R31" s="27"/>
      <c r="S31" s="27"/>
      <c r="T31" s="27"/>
    </row>
    <row r="32" spans="1:20" x14ac:dyDescent="0.2">
      <c r="A32" s="27"/>
      <c r="B32" s="27"/>
      <c r="C32" s="27"/>
      <c r="D32" s="27"/>
      <c r="E32" s="27"/>
      <c r="F32" s="27"/>
      <c r="G32" s="27"/>
      <c r="H32" s="27"/>
      <c r="I32" s="27"/>
      <c r="J32" s="27"/>
      <c r="K32" s="27"/>
      <c r="L32" s="27"/>
      <c r="M32" s="27"/>
      <c r="N32" s="27"/>
      <c r="O32" s="27"/>
      <c r="P32" s="27"/>
      <c r="Q32" s="27"/>
      <c r="R32" s="27"/>
      <c r="S32" s="27"/>
      <c r="T32" s="27"/>
    </row>
    <row r="33" spans="1:20" x14ac:dyDescent="0.2">
      <c r="A33" s="27"/>
      <c r="B33" s="27"/>
      <c r="C33" s="27"/>
      <c r="D33" s="27"/>
      <c r="E33" s="27"/>
      <c r="F33" s="27"/>
      <c r="G33" s="27"/>
      <c r="H33" s="27"/>
      <c r="I33" s="27"/>
      <c r="J33" s="27"/>
      <c r="K33" s="27"/>
      <c r="L33" s="27"/>
      <c r="M33" s="27"/>
      <c r="N33" s="27"/>
      <c r="O33" s="27"/>
      <c r="P33" s="27"/>
      <c r="Q33" s="27"/>
      <c r="R33" s="27"/>
      <c r="S33" s="27"/>
      <c r="T33" s="27"/>
    </row>
    <row r="34" spans="1:20" x14ac:dyDescent="0.2">
      <c r="A34" s="27"/>
      <c r="B34" s="27"/>
      <c r="C34" s="27"/>
      <c r="D34" s="27"/>
      <c r="E34" s="27"/>
      <c r="F34" s="27"/>
      <c r="G34" s="27"/>
      <c r="H34" s="27"/>
      <c r="I34" s="27"/>
      <c r="J34" s="27"/>
      <c r="K34" s="27"/>
      <c r="L34" s="27"/>
      <c r="M34" s="27"/>
      <c r="N34" s="27"/>
      <c r="O34" s="27"/>
      <c r="P34" s="27"/>
      <c r="Q34" s="27"/>
      <c r="R34" s="27"/>
      <c r="S34" s="27"/>
      <c r="T34" s="27"/>
    </row>
    <row r="35" spans="1:20" x14ac:dyDescent="0.2">
      <c r="A35" s="27"/>
      <c r="B35" s="27"/>
      <c r="C35" s="27"/>
      <c r="D35" s="27"/>
      <c r="E35" s="27"/>
      <c r="F35" s="27"/>
      <c r="G35" s="27"/>
      <c r="H35" s="27"/>
      <c r="I35" s="27"/>
      <c r="J35" s="27"/>
      <c r="K35" s="27"/>
      <c r="L35" s="27"/>
      <c r="M35" s="27"/>
      <c r="N35" s="27"/>
      <c r="O35" s="27"/>
      <c r="P35" s="27"/>
      <c r="Q35" s="27"/>
      <c r="R35" s="27"/>
      <c r="S35" s="27"/>
      <c r="T35" s="27"/>
    </row>
    <row r="36" spans="1:20" x14ac:dyDescent="0.2">
      <c r="A36" s="27"/>
      <c r="B36" s="27"/>
      <c r="C36" s="27"/>
      <c r="D36" s="27"/>
      <c r="E36" s="27"/>
      <c r="F36" s="27"/>
      <c r="G36" s="27"/>
      <c r="H36" s="27"/>
      <c r="I36" s="27"/>
      <c r="J36" s="27"/>
      <c r="K36" s="27"/>
      <c r="L36" s="27"/>
      <c r="M36" s="27"/>
      <c r="N36" s="27"/>
      <c r="O36" s="27"/>
      <c r="P36" s="27"/>
      <c r="Q36" s="27"/>
      <c r="R36" s="27"/>
      <c r="S36" s="27"/>
      <c r="T36" s="27"/>
    </row>
    <row r="37" spans="1:20" x14ac:dyDescent="0.2">
      <c r="A37" s="27"/>
      <c r="B37" s="27"/>
      <c r="C37" s="27"/>
      <c r="D37" s="27"/>
      <c r="E37" s="27"/>
      <c r="F37" s="27"/>
      <c r="G37" s="27"/>
      <c r="H37" s="27"/>
      <c r="I37" s="27"/>
      <c r="J37" s="27"/>
      <c r="K37" s="27"/>
      <c r="L37" s="27"/>
      <c r="M37" s="27"/>
      <c r="N37" s="27"/>
      <c r="O37" s="27"/>
      <c r="P37" s="27"/>
      <c r="Q37" s="27"/>
      <c r="R37" s="27"/>
      <c r="S37" s="27"/>
      <c r="T37" s="27"/>
    </row>
    <row r="38" spans="1:20" x14ac:dyDescent="0.2">
      <c r="A38" s="27"/>
      <c r="B38" s="27"/>
      <c r="C38" s="27"/>
      <c r="D38" s="27"/>
      <c r="E38" s="27"/>
      <c r="F38" s="27"/>
      <c r="G38" s="27"/>
      <c r="H38" s="27"/>
      <c r="I38" s="27"/>
      <c r="J38" s="27"/>
      <c r="K38" s="27"/>
      <c r="L38" s="27"/>
      <c r="M38" s="27"/>
      <c r="N38" s="27"/>
      <c r="O38" s="27"/>
      <c r="P38" s="27"/>
      <c r="Q38" s="27"/>
      <c r="R38" s="27"/>
      <c r="S38" s="27"/>
      <c r="T38" s="27"/>
    </row>
    <row r="39" spans="1:20" x14ac:dyDescent="0.2">
      <c r="A39" s="27"/>
      <c r="B39" s="27"/>
      <c r="C39" s="27"/>
      <c r="D39" s="27"/>
      <c r="E39" s="27"/>
      <c r="F39" s="27"/>
      <c r="G39" s="27"/>
      <c r="H39" s="27"/>
      <c r="I39" s="27"/>
      <c r="J39" s="27"/>
      <c r="K39" s="27"/>
      <c r="L39" s="27"/>
      <c r="M39" s="27"/>
      <c r="N39" s="27"/>
      <c r="O39" s="27"/>
      <c r="P39" s="27"/>
      <c r="Q39" s="27"/>
      <c r="R39" s="27"/>
      <c r="S39" s="27"/>
      <c r="T39" s="27"/>
    </row>
    <row r="40" spans="1:20" x14ac:dyDescent="0.2">
      <c r="A40" s="27"/>
      <c r="B40" s="27"/>
      <c r="C40" s="27"/>
      <c r="D40" s="27"/>
      <c r="E40" s="27"/>
      <c r="F40" s="27"/>
      <c r="G40" s="27"/>
      <c r="H40" s="27"/>
      <c r="I40" s="27"/>
      <c r="J40" s="27"/>
      <c r="K40" s="27"/>
      <c r="L40" s="27"/>
      <c r="M40" s="27"/>
      <c r="N40" s="27"/>
      <c r="O40" s="27"/>
      <c r="P40" s="27"/>
      <c r="Q40" s="27"/>
      <c r="R40" s="27"/>
      <c r="S40" s="27"/>
      <c r="T40" s="27"/>
    </row>
    <row r="41" spans="1:20" x14ac:dyDescent="0.2">
      <c r="A41" s="27"/>
      <c r="B41" s="27"/>
      <c r="C41" s="27"/>
      <c r="D41" s="27"/>
      <c r="E41" s="27"/>
      <c r="F41" s="27"/>
      <c r="G41" s="27"/>
      <c r="H41" s="27"/>
      <c r="I41" s="27"/>
      <c r="J41" s="27"/>
      <c r="K41" s="27"/>
      <c r="L41" s="27"/>
      <c r="M41" s="27"/>
      <c r="N41" s="27"/>
      <c r="O41" s="27"/>
      <c r="P41" s="27"/>
      <c r="Q41" s="27"/>
      <c r="R41" s="27"/>
      <c r="S41" s="27"/>
      <c r="T41" s="27"/>
    </row>
    <row r="42" spans="1:20" x14ac:dyDescent="0.2">
      <c r="A42" s="27"/>
      <c r="B42" s="27"/>
      <c r="C42" s="27"/>
      <c r="D42" s="27"/>
      <c r="E42" s="27"/>
      <c r="F42" s="27"/>
      <c r="G42" s="27"/>
      <c r="H42" s="27"/>
      <c r="I42" s="27"/>
      <c r="J42" s="27"/>
      <c r="K42" s="27"/>
      <c r="L42" s="27"/>
      <c r="M42" s="27"/>
      <c r="N42" s="27"/>
      <c r="O42" s="27"/>
      <c r="P42" s="27"/>
      <c r="Q42" s="27"/>
      <c r="R42" s="27"/>
      <c r="S42" s="27"/>
      <c r="T42" s="27"/>
    </row>
    <row r="43" spans="1:20" x14ac:dyDescent="0.2">
      <c r="A43" s="27"/>
      <c r="B43" s="27"/>
      <c r="C43" s="27"/>
      <c r="D43" s="27"/>
      <c r="E43" s="27"/>
      <c r="F43" s="27"/>
      <c r="G43" s="27"/>
      <c r="H43" s="27"/>
      <c r="I43" s="27"/>
      <c r="J43" s="27"/>
      <c r="K43" s="27"/>
      <c r="L43" s="27"/>
      <c r="M43" s="27"/>
      <c r="N43" s="27"/>
      <c r="O43" s="27"/>
      <c r="P43" s="27"/>
      <c r="Q43" s="27"/>
      <c r="R43" s="27"/>
      <c r="S43" s="27"/>
      <c r="T43" s="27"/>
    </row>
  </sheetData>
  <sheetProtection algorithmName="SHA-512" hashValue="ezongVSglzNBDOFtjGaVLCFJ8Kt2GgsFGiCbSjMaik+FtXHmLiJl8yNmbRfAooRMfzpE9dKn9FqAkgyAvkja1Q==" saltValue="pTC5DCIGFHsdzMC0qd42iw==" spinCount="100000" sheet="1" objects="1" scenarios="1" selectLockedCells="1"/>
  <mergeCells count="6">
    <mergeCell ref="G19:I19"/>
    <mergeCell ref="F7:J8"/>
    <mergeCell ref="L7:O8"/>
    <mergeCell ref="F11:I12"/>
    <mergeCell ref="G17:I17"/>
    <mergeCell ref="G18:I18"/>
  </mergeCells>
  <conditionalFormatting sqref="N12:N13">
    <cfRule type="expression" dxfId="4" priority="1">
      <formula>#REF!="Plastic drum"</formula>
    </cfRule>
  </conditionalFormatting>
  <dataValidations count="2">
    <dataValidation type="decimal" operator="greaterThanOrEqual" allowBlank="1" showInputMessage="1" showErrorMessage="1" sqref="F9 F13" xr:uid="{82699B8F-86A9-4926-8132-EB6C89F58826}">
      <formula1>0</formula1>
    </dataValidation>
    <dataValidation type="textLength" operator="greaterThanOrEqual" allowBlank="1" showInputMessage="1" showErrorMessage="1" sqref="G17:I17 G18:I18 G19:I19" xr:uid="{4CA8AA11-83BD-477A-AF23-F2AE57869AF0}">
      <formula1>0</formula1>
    </dataValidation>
  </dataValidations>
  <pageMargins left="0.7" right="0.7" top="0.75" bottom="0.75" header="0.3" footer="0.3"/>
  <pageSetup paperSize="9" orientation="portrait" horizontalDpi="300" verticalDpi="0" r:id="rId1"/>
  <ignoredErrors>
    <ignoredError sqref="N11:N13"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3886-EB1F-4FE9-A4C6-ED11EF55113B}">
  <sheetPr codeName="Blad3">
    <pageSetUpPr autoPageBreaks="0"/>
  </sheetPr>
  <dimension ref="A1:T49"/>
  <sheetViews>
    <sheetView showGridLines="0" showRowColHeaders="0" view="pageBreakPreview" zoomScaleNormal="100" zoomScaleSheetLayoutView="100" zoomScalePageLayoutView="70" workbookViewId="0">
      <selection activeCell="N14" sqref="N14"/>
    </sheetView>
  </sheetViews>
  <sheetFormatPr defaultColWidth="0" defaultRowHeight="10.199999999999999" zeroHeight="1" x14ac:dyDescent="0.2"/>
  <cols>
    <col min="1" max="1" width="4.453125" style="61" customWidth="1"/>
    <col min="2" max="2" width="13.26953125" style="61" customWidth="1"/>
    <col min="3" max="4" width="6.36328125" style="61" customWidth="1"/>
    <col min="5" max="5" width="5.6328125" style="61" customWidth="1"/>
    <col min="6" max="6" width="5.90625" style="61" customWidth="1"/>
    <col min="7" max="7" width="6" style="61" customWidth="1"/>
    <col min="8" max="9" width="6.26953125" style="61" customWidth="1"/>
    <col min="10" max="10" width="5" style="61" customWidth="1"/>
    <col min="11" max="11" width="6" style="61" bestFit="1" customWidth="1"/>
    <col min="12" max="12" width="5.7265625" style="61" bestFit="1" customWidth="1"/>
    <col min="13" max="13" width="5.453125" style="61" customWidth="1"/>
    <col min="14" max="15" width="9" style="61" customWidth="1"/>
    <col min="16" max="20" width="0" style="61" hidden="1" customWidth="1"/>
    <col min="21" max="16384" width="9" style="61" hidden="1"/>
  </cols>
  <sheetData>
    <row r="1" spans="1:15" ht="44.25" customHeight="1" x14ac:dyDescent="0.2">
      <c r="A1" s="178"/>
      <c r="B1" s="178"/>
      <c r="C1" s="178"/>
      <c r="D1" s="178"/>
      <c r="E1" s="178"/>
      <c r="F1" s="178"/>
      <c r="G1" s="178"/>
      <c r="H1" s="178"/>
      <c r="I1" s="178"/>
      <c r="J1" s="178"/>
      <c r="K1" s="178"/>
      <c r="L1" s="178"/>
      <c r="M1" s="178"/>
      <c r="N1" s="178"/>
      <c r="O1" s="178"/>
    </row>
    <row r="2" spans="1:15" ht="121.5" customHeight="1" x14ac:dyDescent="0.2">
      <c r="A2" s="178"/>
      <c r="B2" s="178"/>
      <c r="C2" s="178"/>
      <c r="D2" s="178"/>
      <c r="E2" s="178"/>
      <c r="F2" s="178"/>
      <c r="G2" s="178"/>
      <c r="H2" s="178"/>
      <c r="I2" s="178"/>
      <c r="J2" s="178"/>
      <c r="K2" s="178"/>
      <c r="L2" s="178"/>
      <c r="M2" s="178"/>
      <c r="N2" s="178"/>
      <c r="O2" s="178"/>
    </row>
    <row r="3" spans="1:15" ht="24" customHeight="1" x14ac:dyDescent="0.2">
      <c r="A3" s="179"/>
      <c r="B3" s="179" t="s">
        <v>121</v>
      </c>
      <c r="C3" s="179"/>
      <c r="D3" s="179"/>
      <c r="E3" s="179"/>
      <c r="F3" s="179"/>
      <c r="G3" s="179"/>
      <c r="H3" s="180"/>
      <c r="I3" s="180" t="s">
        <v>48</v>
      </c>
      <c r="J3" s="241">
        <f ca="1">TODAY()</f>
        <v>44706</v>
      </c>
      <c r="K3" s="241"/>
      <c r="L3" s="181"/>
      <c r="M3" s="181"/>
      <c r="N3" s="181" t="s">
        <v>18</v>
      </c>
      <c r="O3" s="182" t="s">
        <v>47</v>
      </c>
    </row>
    <row r="4" spans="1:15" x14ac:dyDescent="0.2">
      <c r="A4" s="183"/>
      <c r="B4" s="183"/>
      <c r="C4" s="183"/>
      <c r="D4" s="183"/>
      <c r="E4" s="183"/>
      <c r="F4" s="183"/>
      <c r="G4" s="183"/>
      <c r="H4" s="183"/>
      <c r="I4" s="183"/>
      <c r="J4" s="183"/>
      <c r="K4" s="183"/>
      <c r="L4" s="183"/>
      <c r="M4" s="183"/>
      <c r="N4" s="183"/>
      <c r="O4" s="183"/>
    </row>
    <row r="5" spans="1:15" ht="14.4" x14ac:dyDescent="0.3">
      <c r="A5" s="183"/>
      <c r="B5" s="184" t="s">
        <v>20</v>
      </c>
      <c r="C5" s="184" t="str">
        <f ca="1">Input3IBC!L9</f>
        <v>IBC | 275 gallon</v>
      </c>
      <c r="D5" s="178"/>
      <c r="E5" s="183"/>
      <c r="F5" s="183"/>
      <c r="G5" s="183"/>
      <c r="H5" s="183"/>
      <c r="I5" s="183"/>
      <c r="J5" s="183"/>
      <c r="K5" s="183"/>
      <c r="L5" s="183"/>
      <c r="M5" s="183"/>
      <c r="N5" s="185"/>
      <c r="O5" s="185"/>
    </row>
    <row r="6" spans="1:15" ht="15" customHeight="1" x14ac:dyDescent="0.2">
      <c r="A6" s="183"/>
      <c r="B6" s="183"/>
      <c r="C6" s="183"/>
      <c r="D6" s="183"/>
      <c r="E6" s="183"/>
      <c r="F6" s="183"/>
      <c r="G6" s="183"/>
      <c r="H6" s="183"/>
      <c r="I6" s="183"/>
      <c r="J6" s="186"/>
      <c r="K6" s="186"/>
      <c r="L6" s="186"/>
      <c r="M6" s="183"/>
      <c r="N6" s="178"/>
      <c r="O6" s="178"/>
    </row>
    <row r="7" spans="1:15" ht="13.5" customHeight="1" x14ac:dyDescent="0.3">
      <c r="A7" s="183"/>
      <c r="B7" s="187" t="s">
        <v>34</v>
      </c>
      <c r="C7" s="183"/>
      <c r="D7" s="183"/>
      <c r="E7" s="183"/>
      <c r="F7" s="183"/>
      <c r="G7" s="183"/>
      <c r="H7" s="183"/>
      <c r="I7" s="183"/>
      <c r="J7" s="186"/>
      <c r="K7" s="186"/>
      <c r="L7" s="186"/>
      <c r="M7" s="183"/>
      <c r="N7" s="178"/>
      <c r="O7" s="178"/>
    </row>
    <row r="8" spans="1:15" ht="6" customHeight="1" x14ac:dyDescent="0.3">
      <c r="A8" s="183"/>
      <c r="B8" s="187"/>
      <c r="C8" s="183"/>
      <c r="D8" s="183"/>
      <c r="E8" s="183"/>
      <c r="F8" s="183"/>
      <c r="G8" s="183"/>
      <c r="H8" s="183"/>
      <c r="I8" s="183"/>
      <c r="J8" s="186"/>
      <c r="K8" s="186"/>
      <c r="L8" s="186"/>
      <c r="M8" s="183"/>
      <c r="N8" s="178"/>
      <c r="O8" s="178"/>
    </row>
    <row r="9" spans="1:15" ht="106.5" customHeight="1" x14ac:dyDescent="0.2">
      <c r="A9" s="185"/>
      <c r="B9" s="242" t="s">
        <v>104</v>
      </c>
      <c r="C9" s="242"/>
      <c r="D9" s="242"/>
      <c r="E9" s="242"/>
      <c r="F9" s="242"/>
      <c r="G9" s="242"/>
      <c r="H9" s="242"/>
      <c r="I9" s="242"/>
      <c r="J9" s="242"/>
      <c r="K9" s="242"/>
      <c r="L9" s="242"/>
      <c r="M9" s="242"/>
      <c r="N9" s="242"/>
      <c r="O9" s="178"/>
    </row>
    <row r="10" spans="1:15" ht="13.8" x14ac:dyDescent="0.2">
      <c r="A10" s="185"/>
      <c r="B10" s="188"/>
      <c r="C10" s="188"/>
      <c r="D10" s="188"/>
      <c r="E10" s="188"/>
      <c r="F10" s="188"/>
      <c r="G10" s="188"/>
      <c r="H10" s="188"/>
      <c r="I10" s="188"/>
      <c r="J10" s="188"/>
      <c r="K10" s="188"/>
      <c r="L10" s="188"/>
      <c r="M10" s="188"/>
      <c r="N10" s="188"/>
      <c r="O10" s="178"/>
    </row>
    <row r="11" spans="1:15" ht="15.6" x14ac:dyDescent="0.3">
      <c r="A11" s="185"/>
      <c r="B11" s="189" t="s">
        <v>31</v>
      </c>
      <c r="C11" s="185"/>
      <c r="D11" s="190"/>
      <c r="E11" s="185"/>
      <c r="F11" s="185"/>
      <c r="G11" s="185"/>
      <c r="H11" s="185"/>
      <c r="I11" s="185"/>
      <c r="J11" s="185"/>
      <c r="K11" s="185"/>
      <c r="L11" s="185"/>
      <c r="M11" s="178"/>
      <c r="N11" s="178"/>
      <c r="O11" s="178"/>
    </row>
    <row r="12" spans="1:15" ht="15.6" x14ac:dyDescent="0.3">
      <c r="A12" s="185"/>
      <c r="B12" s="189"/>
      <c r="C12" s="185"/>
      <c r="D12" s="190"/>
      <c r="E12" s="185"/>
      <c r="F12" s="185"/>
      <c r="G12" s="185"/>
      <c r="H12" s="185"/>
      <c r="I12" s="185"/>
      <c r="J12" s="185"/>
      <c r="K12" s="185"/>
      <c r="L12" s="185"/>
      <c r="M12" s="178"/>
      <c r="N12" s="178"/>
      <c r="O12" s="178"/>
    </row>
    <row r="13" spans="1:15" ht="13.8" x14ac:dyDescent="0.3">
      <c r="A13" s="178"/>
      <c r="B13" s="191" t="s">
        <v>36</v>
      </c>
      <c r="C13" s="192"/>
      <c r="D13" s="192">
        <f ca="1">CALCULATION_IBC_MASS_STEEL</f>
        <v>80.400000000000006</v>
      </c>
      <c r="E13" s="192" t="s">
        <v>41</v>
      </c>
      <c r="F13" s="178"/>
      <c r="G13" s="178"/>
      <c r="H13" s="192" t="s">
        <v>52</v>
      </c>
      <c r="I13" s="192"/>
      <c r="J13" s="243" t="str">
        <f>IF(INPUT3_IBC_CLIENT_NAME="","-",INPUT3_IBC_CLIENT_NAME)</f>
        <v>asdfd</v>
      </c>
      <c r="K13" s="243"/>
      <c r="L13" s="243"/>
      <c r="M13" s="178"/>
      <c r="N13" s="178"/>
      <c r="O13" s="178"/>
    </row>
    <row r="14" spans="1:15" ht="13.8" x14ac:dyDescent="0.3">
      <c r="A14" s="178"/>
      <c r="B14" s="191" t="s">
        <v>39</v>
      </c>
      <c r="C14" s="192"/>
      <c r="D14" s="192">
        <f ca="1">CALCULATION_IBC_MASS_VIRGIN_PE</f>
        <v>41.8</v>
      </c>
      <c r="E14" s="192" t="s">
        <v>41</v>
      </c>
      <c r="F14" s="178"/>
      <c r="G14" s="178"/>
      <c r="H14" s="192" t="s">
        <v>50</v>
      </c>
      <c r="I14" s="192"/>
      <c r="J14" s="243" t="str">
        <f>IF(INPUT3_IBC_CLIENT_ADDRESS="","-",INPUT3_IBC_CLIENT_ADDRESS)</f>
        <v>-</v>
      </c>
      <c r="K14" s="243"/>
      <c r="L14" s="243"/>
      <c r="M14" s="178"/>
      <c r="N14" s="178"/>
      <c r="O14" s="178"/>
    </row>
    <row r="15" spans="1:15" ht="13.8" x14ac:dyDescent="0.3">
      <c r="A15" s="178"/>
      <c r="B15" s="191" t="s">
        <v>40</v>
      </c>
      <c r="C15" s="192"/>
      <c r="D15" s="192">
        <f ca="1">CALCULATION_IBC_MASS_RECYCLED_PE</f>
        <v>5.33</v>
      </c>
      <c r="E15" s="192" t="s">
        <v>41</v>
      </c>
      <c r="F15" s="178"/>
      <c r="G15" s="178"/>
      <c r="H15" s="192" t="s">
        <v>51</v>
      </c>
      <c r="I15" s="192"/>
      <c r="J15" s="244" t="str">
        <f>IF(INPUT3_IBC_CLIENT_OTHER="","-",INPUT3_IBC_CLIENT_OTHER)</f>
        <v>-</v>
      </c>
      <c r="K15" s="244"/>
      <c r="L15" s="244"/>
      <c r="M15" s="178"/>
      <c r="N15" s="178"/>
      <c r="O15" s="178"/>
    </row>
    <row r="16" spans="1:15" ht="13.8" x14ac:dyDescent="0.3">
      <c r="A16" s="178"/>
      <c r="B16" s="191" t="s">
        <v>138</v>
      </c>
      <c r="C16" s="192"/>
      <c r="D16" s="192">
        <v>0</v>
      </c>
      <c r="E16" s="192" t="s">
        <v>41</v>
      </c>
      <c r="F16" s="178"/>
      <c r="G16" s="178"/>
      <c r="H16" s="192"/>
      <c r="I16" s="192"/>
      <c r="J16" s="193"/>
      <c r="K16" s="193"/>
      <c r="L16" s="193"/>
      <c r="M16" s="178"/>
      <c r="N16" s="178"/>
      <c r="O16" s="178"/>
    </row>
    <row r="17" spans="1:20" ht="13.8" x14ac:dyDescent="0.3">
      <c r="A17" s="178"/>
      <c r="B17" s="194" t="s">
        <v>45</v>
      </c>
      <c r="C17" s="192"/>
      <c r="D17" s="192">
        <f>INPUT3_IBC_DISTANCE_TO_CLIENT</f>
        <v>40</v>
      </c>
      <c r="E17" s="192" t="s">
        <v>7</v>
      </c>
      <c r="F17" s="192"/>
      <c r="G17" s="192"/>
      <c r="H17" s="192"/>
      <c r="I17" s="178"/>
      <c r="J17" s="178"/>
      <c r="K17" s="178"/>
      <c r="L17" s="178"/>
      <c r="M17" s="178"/>
      <c r="N17" s="178"/>
      <c r="O17" s="178"/>
    </row>
    <row r="18" spans="1:20" ht="13.8" x14ac:dyDescent="0.3">
      <c r="A18" s="178"/>
      <c r="B18" s="194" t="s">
        <v>46</v>
      </c>
      <c r="C18" s="192"/>
      <c r="D18" s="192">
        <f>INPUT3_IBC_UNITS_PER_TRUCK</f>
        <v>100</v>
      </c>
      <c r="E18" s="195" t="s">
        <v>83</v>
      </c>
      <c r="F18" s="192"/>
      <c r="G18" s="192"/>
      <c r="H18" s="192"/>
      <c r="I18" s="178"/>
      <c r="J18" s="178"/>
      <c r="K18" s="178"/>
      <c r="L18" s="178"/>
      <c r="M18" s="178"/>
      <c r="N18" s="178"/>
      <c r="O18" s="178"/>
    </row>
    <row r="19" spans="1:20" ht="13.8" x14ac:dyDescent="0.3">
      <c r="A19" s="178"/>
      <c r="B19" s="194"/>
      <c r="C19" s="192"/>
      <c r="D19" s="192"/>
      <c r="E19" s="195"/>
      <c r="F19" s="192"/>
      <c r="G19" s="192"/>
      <c r="H19" s="192"/>
      <c r="I19" s="178"/>
      <c r="J19" s="178"/>
      <c r="K19" s="178"/>
      <c r="L19" s="178"/>
      <c r="M19" s="178"/>
      <c r="N19" s="178"/>
      <c r="O19" s="178"/>
    </row>
    <row r="20" spans="1:20" ht="24" customHeight="1" x14ac:dyDescent="0.2">
      <c r="A20" s="196"/>
      <c r="B20" s="240" t="s">
        <v>33</v>
      </c>
      <c r="C20" s="240"/>
      <c r="D20" s="240"/>
      <c r="E20" s="240"/>
      <c r="F20" s="240"/>
      <c r="G20" s="240"/>
      <c r="H20" s="240"/>
      <c r="I20" s="240"/>
      <c r="J20" s="240"/>
      <c r="K20" s="240"/>
      <c r="L20" s="240"/>
      <c r="M20" s="178"/>
      <c r="N20" s="178"/>
      <c r="O20" s="178"/>
    </row>
    <row r="21" spans="1:20" ht="24" customHeight="1" x14ac:dyDescent="0.2">
      <c r="A21" s="196"/>
      <c r="B21" s="197"/>
      <c r="C21" s="197"/>
      <c r="D21" s="197"/>
      <c r="E21" s="197"/>
      <c r="F21" s="197"/>
      <c r="G21" s="197"/>
      <c r="H21" s="198"/>
      <c r="I21" s="198"/>
      <c r="J21" s="199"/>
      <c r="K21" s="247" t="s">
        <v>218</v>
      </c>
      <c r="L21" s="248"/>
      <c r="M21" s="248"/>
      <c r="N21" s="248"/>
      <c r="O21" s="200"/>
      <c r="P21" s="64"/>
      <c r="Q21" s="64"/>
      <c r="R21" s="64"/>
      <c r="S21" s="64"/>
      <c r="T21" s="64"/>
    </row>
    <row r="22" spans="1:20" ht="24" customHeight="1" x14ac:dyDescent="0.2">
      <c r="A22" s="196"/>
      <c r="B22" s="197"/>
      <c r="C22" s="197"/>
      <c r="D22" s="197"/>
      <c r="E22" s="197"/>
      <c r="F22" s="197"/>
      <c r="G22" s="197"/>
      <c r="H22" s="198"/>
      <c r="I22" s="198"/>
      <c r="J22" s="199"/>
      <c r="K22" s="247"/>
      <c r="L22" s="248"/>
      <c r="M22" s="248"/>
      <c r="N22" s="248"/>
      <c r="O22" s="178"/>
    </row>
    <row r="23" spans="1:20" ht="24" customHeight="1" x14ac:dyDescent="0.2">
      <c r="A23" s="196"/>
      <c r="B23" s="197"/>
      <c r="C23" s="197"/>
      <c r="D23" s="197"/>
      <c r="E23" s="197"/>
      <c r="F23" s="197"/>
      <c r="G23" s="197"/>
      <c r="H23" s="198"/>
      <c r="I23" s="198"/>
      <c r="J23" s="199"/>
      <c r="K23" s="247"/>
      <c r="L23" s="248"/>
      <c r="M23" s="248"/>
      <c r="N23" s="248"/>
      <c r="O23" s="178"/>
    </row>
    <row r="24" spans="1:20" ht="24" customHeight="1" x14ac:dyDescent="0.2">
      <c r="A24" s="196"/>
      <c r="B24" s="197"/>
      <c r="C24" s="197"/>
      <c r="D24" s="197"/>
      <c r="E24" s="197"/>
      <c r="F24" s="197"/>
      <c r="G24" s="197"/>
      <c r="H24" s="198"/>
      <c r="I24" s="198"/>
      <c r="J24" s="199"/>
      <c r="K24" s="247"/>
      <c r="L24" s="248"/>
      <c r="M24" s="248"/>
      <c r="N24" s="248"/>
      <c r="O24" s="178"/>
    </row>
    <row r="25" spans="1:20" ht="13.5" customHeight="1" x14ac:dyDescent="0.2">
      <c r="A25" s="178"/>
      <c r="B25" s="201"/>
      <c r="C25" s="201"/>
      <c r="D25" s="201"/>
      <c r="E25" s="201"/>
      <c r="F25" s="201"/>
      <c r="G25" s="201"/>
      <c r="H25" s="198"/>
      <c r="I25" s="198"/>
      <c r="J25" s="199"/>
      <c r="K25" s="247"/>
      <c r="L25" s="248"/>
      <c r="M25" s="248"/>
      <c r="N25" s="248"/>
      <c r="O25" s="178"/>
    </row>
    <row r="26" spans="1:20" ht="13.5" customHeight="1" x14ac:dyDescent="0.2">
      <c r="A26" s="178"/>
      <c r="B26" s="202"/>
      <c r="C26" s="202"/>
      <c r="D26" s="202"/>
      <c r="E26" s="202"/>
      <c r="F26" s="202"/>
      <c r="G26" s="202"/>
      <c r="H26" s="198"/>
      <c r="I26" s="198"/>
      <c r="J26" s="199"/>
      <c r="K26" s="247"/>
      <c r="L26" s="248"/>
      <c r="M26" s="248"/>
      <c r="N26" s="248"/>
      <c r="O26" s="178"/>
    </row>
    <row r="27" spans="1:20" ht="13.5" customHeight="1" x14ac:dyDescent="0.2">
      <c r="A27" s="178"/>
      <c r="B27" s="202"/>
      <c r="C27" s="202"/>
      <c r="D27" s="202"/>
      <c r="E27" s="202"/>
      <c r="F27" s="202"/>
      <c r="G27" s="202"/>
      <c r="H27" s="198"/>
      <c r="I27" s="198"/>
      <c r="J27" s="199"/>
      <c r="K27" s="247"/>
      <c r="L27" s="248"/>
      <c r="M27" s="248"/>
      <c r="N27" s="248"/>
      <c r="O27" s="178"/>
    </row>
    <row r="28" spans="1:20" ht="13.5" customHeight="1" x14ac:dyDescent="0.2">
      <c r="A28" s="178"/>
      <c r="B28" s="202"/>
      <c r="C28" s="202"/>
      <c r="D28" s="202"/>
      <c r="E28" s="202"/>
      <c r="F28" s="202"/>
      <c r="G28" s="202"/>
      <c r="H28" s="198"/>
      <c r="I28" s="198"/>
      <c r="J28" s="199"/>
      <c r="K28" s="247"/>
      <c r="L28" s="248"/>
      <c r="M28" s="248"/>
      <c r="N28" s="248"/>
      <c r="O28" s="178"/>
    </row>
    <row r="29" spans="1:20" ht="13.5" customHeight="1" x14ac:dyDescent="0.2">
      <c r="A29" s="178"/>
      <c r="B29" s="202"/>
      <c r="C29" s="202"/>
      <c r="D29" s="202"/>
      <c r="E29" s="202"/>
      <c r="F29" s="202"/>
      <c r="G29" s="202"/>
      <c r="H29" s="198"/>
      <c r="I29" s="198"/>
      <c r="J29" s="199"/>
      <c r="K29" s="247"/>
      <c r="L29" s="248"/>
      <c r="M29" s="248"/>
      <c r="N29" s="248"/>
      <c r="O29" s="178"/>
    </row>
    <row r="30" spans="1:20" ht="13.5" customHeight="1" x14ac:dyDescent="0.2">
      <c r="A30" s="178"/>
      <c r="B30" s="202"/>
      <c r="C30" s="202"/>
      <c r="D30" s="202"/>
      <c r="E30" s="202"/>
      <c r="F30" s="202"/>
      <c r="G30" s="202"/>
      <c r="H30" s="198"/>
      <c r="I30" s="198"/>
      <c r="J30" s="199"/>
      <c r="K30" s="247"/>
      <c r="L30" s="248"/>
      <c r="M30" s="248"/>
      <c r="N30" s="248"/>
      <c r="O30" s="178"/>
    </row>
    <row r="31" spans="1:20" ht="13.5" customHeight="1" x14ac:dyDescent="0.2">
      <c r="A31" s="178"/>
      <c r="B31" s="202"/>
      <c r="C31" s="249" t="str">
        <f ca="1">ROUND(Calculation_IBC!$C$37,0) &amp; " lb CO2e/unit"</f>
        <v>276 lb CO2e/unit</v>
      </c>
      <c r="D31" s="249"/>
      <c r="E31" s="249"/>
      <c r="F31" s="203"/>
      <c r="G31" s="249" t="str">
        <f ca="1">ROUND(Calculation_IBC!$D$37,0) &amp; " lb CO2e/unit"</f>
        <v>70 lb CO2e/unit</v>
      </c>
      <c r="H31" s="249"/>
      <c r="I31" s="249"/>
      <c r="J31" s="204"/>
      <c r="K31" s="247"/>
      <c r="L31" s="248"/>
      <c r="M31" s="248"/>
      <c r="N31" s="248"/>
      <c r="O31" s="178"/>
    </row>
    <row r="32" spans="1:20" ht="13.5" customHeight="1" x14ac:dyDescent="0.2">
      <c r="A32" s="178"/>
      <c r="B32" s="202"/>
      <c r="C32" s="203"/>
      <c r="D32" s="205"/>
      <c r="E32" s="205"/>
      <c r="F32" s="203"/>
      <c r="G32" s="206"/>
      <c r="H32" s="206"/>
      <c r="I32" s="206"/>
      <c r="J32" s="204"/>
      <c r="K32" s="247"/>
      <c r="L32" s="248"/>
      <c r="M32" s="248"/>
      <c r="N32" s="248"/>
      <c r="O32" s="178"/>
    </row>
    <row r="33" spans="1:15" ht="13.5" customHeight="1" x14ac:dyDescent="0.2">
      <c r="A33" s="178"/>
      <c r="B33" s="202"/>
      <c r="C33" s="250" t="s">
        <v>132</v>
      </c>
      <c r="D33" s="250"/>
      <c r="E33" s="250"/>
      <c r="F33" s="250"/>
      <c r="G33" s="250"/>
      <c r="H33" s="207">
        <f ca="1">Calculation_IBC!$C$37-Calculation_IBC!$D$37</f>
        <v>206.63459448723091</v>
      </c>
      <c r="I33" s="208" t="s">
        <v>128</v>
      </c>
      <c r="J33" s="209"/>
      <c r="K33" s="203"/>
      <c r="L33" s="178"/>
      <c r="M33" s="178"/>
      <c r="N33" s="178"/>
      <c r="O33" s="178"/>
    </row>
    <row r="34" spans="1:15" ht="13.5" customHeight="1" x14ac:dyDescent="0.2">
      <c r="A34" s="178"/>
      <c r="B34" s="202"/>
      <c r="C34" s="250"/>
      <c r="D34" s="250"/>
      <c r="E34" s="250"/>
      <c r="F34" s="250"/>
      <c r="G34" s="250"/>
      <c r="H34" s="210"/>
      <c r="I34" s="208"/>
      <c r="J34" s="209"/>
      <c r="K34" s="203"/>
      <c r="L34" s="211"/>
      <c r="M34" s="211"/>
      <c r="N34" s="211"/>
      <c r="O34" s="178"/>
    </row>
    <row r="35" spans="1:15" ht="13.5" customHeight="1" x14ac:dyDescent="0.2">
      <c r="A35" s="178"/>
      <c r="B35" s="202"/>
      <c r="C35" s="202"/>
      <c r="D35" s="202"/>
      <c r="E35" s="202"/>
      <c r="F35" s="202"/>
      <c r="G35" s="202"/>
      <c r="H35" s="198"/>
      <c r="I35" s="198"/>
      <c r="J35" s="198"/>
      <c r="K35" s="198"/>
      <c r="L35" s="198"/>
      <c r="M35" s="178"/>
      <c r="N35" s="178"/>
      <c r="O35" s="178"/>
    </row>
    <row r="36" spans="1:15" ht="32.25" customHeight="1" x14ac:dyDescent="0.2">
      <c r="A36" s="178"/>
      <c r="B36" s="251" t="s">
        <v>122</v>
      </c>
      <c r="C36" s="251"/>
      <c r="D36" s="251"/>
      <c r="E36" s="251"/>
      <c r="F36" s="251"/>
      <c r="G36" s="251"/>
      <c r="H36" s="251"/>
      <c r="I36" s="251"/>
      <c r="J36" s="251"/>
      <c r="K36" s="251"/>
      <c r="L36" s="251"/>
      <c r="M36" s="251"/>
      <c r="N36" s="251"/>
      <c r="O36" s="212"/>
    </row>
    <row r="37" spans="1:15" ht="15.75" customHeight="1" x14ac:dyDescent="0.2">
      <c r="A37" s="185"/>
      <c r="B37" s="251"/>
      <c r="C37" s="251"/>
      <c r="D37" s="251"/>
      <c r="E37" s="251"/>
      <c r="F37" s="251"/>
      <c r="G37" s="251"/>
      <c r="H37" s="251"/>
      <c r="I37" s="251"/>
      <c r="J37" s="251"/>
      <c r="K37" s="251"/>
      <c r="L37" s="251"/>
      <c r="M37" s="251"/>
      <c r="N37" s="251"/>
      <c r="O37" s="212"/>
    </row>
    <row r="38" spans="1:15" ht="15.6" x14ac:dyDescent="0.2">
      <c r="A38" s="178"/>
      <c r="B38" s="240" t="s">
        <v>19</v>
      </c>
      <c r="C38" s="240"/>
      <c r="D38" s="240"/>
      <c r="E38" s="240"/>
      <c r="F38" s="240"/>
      <c r="G38" s="240"/>
      <c r="H38" s="240"/>
      <c r="I38" s="240"/>
      <c r="J38" s="240"/>
      <c r="K38" s="240"/>
      <c r="L38" s="240"/>
      <c r="M38" s="178"/>
      <c r="N38" s="178"/>
      <c r="O38" s="178"/>
    </row>
    <row r="39" spans="1:15" ht="15" customHeight="1" x14ac:dyDescent="0.2">
      <c r="A39" s="178"/>
      <c r="B39" s="245" t="str">
        <f>Disclaimer1</f>
        <v xml:space="preserve">This Carbon Footprint report is based on the Lifecycle Assessment methology, guided by ISO 14040-44 standards. The study and application behind this datasheet have been carried out by EY on behalf of RIPA. It has been supported by SimaPro 8.0.5 software using the method IPPC factors and the Ecoinvent 3 database (2015), No rights can be derived from the information provided in this datasheet. Under no circumstances RIPA or any of its subsidaries is liable for damages of whatever nature, in anyway resulting from the use of information presented in this datasheet. For any further Information please contact info@ripa.org
</v>
      </c>
      <c r="C39" s="245"/>
      <c r="D39" s="245"/>
      <c r="E39" s="245"/>
      <c r="F39" s="245"/>
      <c r="G39" s="245"/>
      <c r="H39" s="245"/>
      <c r="I39" s="245"/>
      <c r="J39" s="245"/>
      <c r="K39" s="245"/>
      <c r="L39" s="245"/>
      <c r="M39" s="245"/>
      <c r="N39" s="245"/>
      <c r="O39" s="178"/>
    </row>
    <row r="40" spans="1:15" ht="15.75" customHeight="1" x14ac:dyDescent="0.2">
      <c r="A40" s="178"/>
      <c r="B40" s="245"/>
      <c r="C40" s="245"/>
      <c r="D40" s="245"/>
      <c r="E40" s="245"/>
      <c r="F40" s="245"/>
      <c r="G40" s="245"/>
      <c r="H40" s="245"/>
      <c r="I40" s="245"/>
      <c r="J40" s="245"/>
      <c r="K40" s="245"/>
      <c r="L40" s="245"/>
      <c r="M40" s="245"/>
      <c r="N40" s="245"/>
      <c r="O40" s="178"/>
    </row>
    <row r="41" spans="1:15" ht="8.25" customHeight="1" x14ac:dyDescent="0.2">
      <c r="A41" s="178"/>
      <c r="B41" s="245"/>
      <c r="C41" s="245"/>
      <c r="D41" s="245"/>
      <c r="E41" s="245"/>
      <c r="F41" s="245"/>
      <c r="G41" s="245"/>
      <c r="H41" s="245"/>
      <c r="I41" s="245"/>
      <c r="J41" s="245"/>
      <c r="K41" s="245"/>
      <c r="L41" s="245"/>
      <c r="M41" s="245"/>
      <c r="N41" s="245"/>
      <c r="O41" s="178"/>
    </row>
    <row r="42" spans="1:15" ht="19.5" customHeight="1" x14ac:dyDescent="0.2">
      <c r="A42" s="178"/>
      <c r="B42" s="245"/>
      <c r="C42" s="245"/>
      <c r="D42" s="245"/>
      <c r="E42" s="245"/>
      <c r="F42" s="245"/>
      <c r="G42" s="245"/>
      <c r="H42" s="245"/>
      <c r="I42" s="245"/>
      <c r="J42" s="245"/>
      <c r="K42" s="245"/>
      <c r="L42" s="245"/>
      <c r="M42" s="245"/>
      <c r="N42" s="245"/>
      <c r="O42" s="178"/>
    </row>
    <row r="43" spans="1:15" ht="6.75" customHeight="1" x14ac:dyDescent="0.2">
      <c r="A43" s="178"/>
      <c r="B43" s="213"/>
      <c r="C43" s="213"/>
      <c r="D43" s="213"/>
      <c r="E43" s="213"/>
      <c r="F43" s="213"/>
      <c r="G43" s="213"/>
      <c r="H43" s="213"/>
      <c r="I43" s="213"/>
      <c r="J43" s="213"/>
      <c r="K43" s="213"/>
      <c r="L43" s="213"/>
      <c r="M43" s="213"/>
      <c r="N43" s="213"/>
      <c r="O43" s="178"/>
    </row>
    <row r="44" spans="1:15" x14ac:dyDescent="0.2">
      <c r="A44" s="214"/>
      <c r="B44" s="214"/>
      <c r="C44" s="215"/>
      <c r="D44" s="216"/>
      <c r="E44" s="217"/>
      <c r="F44" s="217"/>
      <c r="G44" s="218"/>
      <c r="H44" s="218"/>
      <c r="I44" s="218"/>
      <c r="J44" s="218"/>
      <c r="K44" s="218"/>
      <c r="L44" s="218"/>
      <c r="M44" s="218"/>
      <c r="N44" s="218"/>
      <c r="O44" s="218"/>
    </row>
    <row r="45" spans="1:15" x14ac:dyDescent="0.2">
      <c r="A45" s="178"/>
      <c r="B45" s="178"/>
      <c r="C45" s="219"/>
      <c r="D45" s="220"/>
      <c r="E45" s="221"/>
      <c r="F45" s="221"/>
      <c r="G45" s="222"/>
      <c r="H45" s="222"/>
      <c r="I45" s="222"/>
      <c r="J45" s="105" t="s">
        <v>29</v>
      </c>
      <c r="K45" s="178"/>
      <c r="L45" s="220"/>
      <c r="M45" s="178"/>
      <c r="N45" s="246" t="s">
        <v>9</v>
      </c>
      <c r="O45" s="246"/>
    </row>
    <row r="46" spans="1:15" x14ac:dyDescent="0.2">
      <c r="A46" s="178"/>
      <c r="B46" s="223" t="s">
        <v>27</v>
      </c>
      <c r="C46" s="219"/>
      <c r="D46" s="220"/>
      <c r="E46" s="221"/>
      <c r="F46" s="221"/>
      <c r="G46" s="222"/>
      <c r="H46" s="178"/>
      <c r="I46" s="222"/>
      <c r="J46" s="221"/>
      <c r="K46" s="178"/>
      <c r="L46" s="220"/>
      <c r="M46" s="178"/>
      <c r="N46" s="221"/>
      <c r="O46" s="178"/>
    </row>
    <row r="47" spans="1:15" x14ac:dyDescent="0.2">
      <c r="A47" s="178"/>
      <c r="B47" s="224" t="s">
        <v>28</v>
      </c>
      <c r="C47" s="219"/>
      <c r="D47" s="220"/>
      <c r="E47" s="221"/>
      <c r="F47" s="178"/>
      <c r="G47" s="222"/>
      <c r="H47" s="222"/>
      <c r="I47" s="222"/>
      <c r="J47" s="178"/>
      <c r="K47" s="178"/>
      <c r="L47" s="220"/>
      <c r="M47" s="178"/>
      <c r="N47" s="178"/>
      <c r="O47" s="178"/>
    </row>
    <row r="48" spans="1:15" x14ac:dyDescent="0.2">
      <c r="A48" s="178"/>
      <c r="B48" s="224" t="s">
        <v>30</v>
      </c>
      <c r="C48" s="219"/>
      <c r="D48" s="220"/>
      <c r="E48" s="221"/>
      <c r="F48" s="221"/>
      <c r="G48" s="222"/>
      <c r="H48" s="222"/>
      <c r="I48" s="222"/>
      <c r="J48" s="221"/>
      <c r="K48" s="178"/>
      <c r="L48" s="220"/>
      <c r="M48" s="178"/>
      <c r="N48" s="178"/>
      <c r="O48" s="178"/>
    </row>
    <row r="49" spans="1:15" x14ac:dyDescent="0.2">
      <c r="A49" s="178"/>
      <c r="B49" s="178"/>
      <c r="C49" s="178"/>
      <c r="D49" s="178"/>
      <c r="E49" s="178"/>
      <c r="F49" s="178"/>
      <c r="G49" s="178"/>
      <c r="H49" s="178"/>
      <c r="I49" s="178"/>
      <c r="J49" s="178"/>
      <c r="K49" s="178"/>
      <c r="L49" s="178"/>
      <c r="M49" s="178"/>
      <c r="N49" s="178"/>
      <c r="O49" s="178"/>
    </row>
  </sheetData>
  <sheetProtection algorithmName="SHA-512" hashValue="SFNwWMAVe3aEMxBE11g+og1q9LcitVb++nXjhXPRIHdOw9N1fmYKSS6bnKaf571pUaOc3qWVvzgzOX6+55APAA==" saltValue="SKtiAjKDkVZsEIYPnF/yng==" spinCount="100000" sheet="1" objects="1" scenarios="1" selectLockedCells="1"/>
  <mergeCells count="15">
    <mergeCell ref="B20:L20"/>
    <mergeCell ref="J3:K3"/>
    <mergeCell ref="B9:N9"/>
    <mergeCell ref="J13:L13"/>
    <mergeCell ref="J14:L14"/>
    <mergeCell ref="J15:L15"/>
    <mergeCell ref="B38:L38"/>
    <mergeCell ref="B39:N42"/>
    <mergeCell ref="N45:O45"/>
    <mergeCell ref="K21:N32"/>
    <mergeCell ref="C31:E31"/>
    <mergeCell ref="G31:I31"/>
    <mergeCell ref="C33:G33"/>
    <mergeCell ref="C34:G34"/>
    <mergeCell ref="B36:N37"/>
  </mergeCells>
  <hyperlinks>
    <hyperlink ref="J45" r:id="rId1" xr:uid="{CB1EA3A1-D0A9-4350-959B-1D1E375CC1D0}"/>
  </hyperlinks>
  <pageMargins left="0.43307086614173229" right="0.23622047244094491" top="0.39370078740157483" bottom="0.31496062992125984" header="0.31496062992125984" footer="0.31496062992125984"/>
  <pageSetup paperSize="9" scale="85"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203D6-F3AF-4240-A52D-6535454F93FE}">
  <sheetPr published="0" codeName="Sheet18"/>
  <dimension ref="A2:R62"/>
  <sheetViews>
    <sheetView topLeftCell="A4" workbookViewId="0">
      <selection activeCell="C29" sqref="C29"/>
    </sheetView>
  </sheetViews>
  <sheetFormatPr defaultRowHeight="12.6" x14ac:dyDescent="0.2"/>
  <cols>
    <col min="1" max="1" width="24.36328125" bestFit="1" customWidth="1"/>
    <col min="2" max="2" width="36.90625" bestFit="1" customWidth="1"/>
    <col min="3" max="3" width="11.90625" bestFit="1" customWidth="1"/>
    <col min="4" max="4" width="14.6328125" bestFit="1" customWidth="1"/>
    <col min="5" max="5" width="10.90625" bestFit="1" customWidth="1"/>
    <col min="6" max="6" width="10.6328125" customWidth="1"/>
    <col min="10" max="10" width="19.36328125" customWidth="1"/>
    <col min="11" max="11" width="12" customWidth="1"/>
    <col min="12" max="12" width="13.7265625" customWidth="1"/>
    <col min="15" max="15" width="9.453125" bestFit="1" customWidth="1"/>
  </cols>
  <sheetData>
    <row r="2" spans="1:12" x14ac:dyDescent="0.2">
      <c r="B2" s="21"/>
    </row>
    <row r="3" spans="1:12" x14ac:dyDescent="0.2">
      <c r="A3" s="63" t="s">
        <v>191</v>
      </c>
    </row>
    <row r="4" spans="1:12" x14ac:dyDescent="0.2">
      <c r="A4" s="63"/>
    </row>
    <row r="5" spans="1:12" x14ac:dyDescent="0.2">
      <c r="A5" s="21" t="s">
        <v>192</v>
      </c>
      <c r="B5" s="21" t="s">
        <v>2</v>
      </c>
    </row>
    <row r="6" spans="1:12" x14ac:dyDescent="0.2">
      <c r="A6" s="21" t="s">
        <v>194</v>
      </c>
      <c r="B6" t="str">
        <f>Input2IBC!$K$11</f>
        <v>275 gallon Composite IBC with metal pallet</v>
      </c>
      <c r="F6" s="98"/>
    </row>
    <row r="7" spans="1:12" x14ac:dyDescent="0.2">
      <c r="A7" s="21" t="s">
        <v>199</v>
      </c>
      <c r="B7" t="str">
        <f ca="1">VLOOKUP($B$6,LISTS_IBC_PRODUCT_SPECIFICATIONS_NAME,2,FALSE)</f>
        <v>275 gallon</v>
      </c>
    </row>
    <row r="8" spans="1:12" x14ac:dyDescent="0.2">
      <c r="A8" s="21" t="s">
        <v>198</v>
      </c>
      <c r="B8" s="165" t="b" cm="1">
        <f t="array" aca="1" ref="B8" ca="1">IF(Calculation_IBC_Product_Specification=Lists!$C$25,"Blank",TRUE)</f>
        <v>1</v>
      </c>
    </row>
    <row r="9" spans="1:12" x14ac:dyDescent="0.2">
      <c r="L9" s="21"/>
    </row>
    <row r="10" spans="1:12" x14ac:dyDescent="0.2">
      <c r="A10" s="63" t="s">
        <v>205</v>
      </c>
      <c r="L10" s="21"/>
    </row>
    <row r="11" spans="1:12" x14ac:dyDescent="0.2">
      <c r="L11" s="21"/>
    </row>
    <row r="12" spans="1:12" x14ac:dyDescent="0.2">
      <c r="A12" s="21" t="s">
        <v>206</v>
      </c>
      <c r="B12" s="21" t="s">
        <v>203</v>
      </c>
      <c r="C12" s="21" t="s">
        <v>207</v>
      </c>
      <c r="L12" s="21"/>
    </row>
    <row r="13" spans="1:12" x14ac:dyDescent="0.2">
      <c r="A13" t="s">
        <v>36</v>
      </c>
      <c r="B13" s="98">
        <f ca="1">IF(Calculation_IBC_Product_Specification=Lists!$C$25,"",INPUT2IBC_STEEL_WEIGHT)</f>
        <v>80.400000000000006</v>
      </c>
      <c r="C13" s="21" t="s">
        <v>6</v>
      </c>
      <c r="L13" s="21"/>
    </row>
    <row r="14" spans="1:12" x14ac:dyDescent="0.2">
      <c r="A14" t="s">
        <v>39</v>
      </c>
      <c r="B14" s="98">
        <f ca="1">IF(Calculation_IBC_Product_Specification=Lists!$C$25,"",INPUT2IBC_VIRGIN_PE_WEIGHT)</f>
        <v>41.8</v>
      </c>
      <c r="C14" s="21" t="s">
        <v>6</v>
      </c>
      <c r="L14" s="21"/>
    </row>
    <row r="15" spans="1:12" x14ac:dyDescent="0.2">
      <c r="A15" t="s">
        <v>40</v>
      </c>
      <c r="B15" s="98">
        <f ca="1">IF(Calculation_IBC_Product_Specification=Lists!$C$25,"",INPUT2IBC_RECYCLED_PE_WEIGHT)</f>
        <v>5.33</v>
      </c>
      <c r="C15" s="21" t="s">
        <v>6</v>
      </c>
      <c r="L15" s="21"/>
    </row>
    <row r="16" spans="1:12" x14ac:dyDescent="0.2">
      <c r="L16" s="21"/>
    </row>
    <row r="17" spans="1:16" x14ac:dyDescent="0.2">
      <c r="L17" s="21"/>
    </row>
    <row r="18" spans="1:16" x14ac:dyDescent="0.2">
      <c r="A18" s="63" t="s">
        <v>208</v>
      </c>
      <c r="L18" s="21"/>
    </row>
    <row r="19" spans="1:16" x14ac:dyDescent="0.2">
      <c r="C19" s="168" t="s">
        <v>81</v>
      </c>
      <c r="D19" s="168" t="s">
        <v>82</v>
      </c>
      <c r="E19" s="21"/>
      <c r="H19" s="98"/>
    </row>
    <row r="20" spans="1:16" x14ac:dyDescent="0.2">
      <c r="A20" s="21" t="s">
        <v>64</v>
      </c>
      <c r="B20" s="21" t="s">
        <v>36</v>
      </c>
      <c r="C20">
        <f ca="1">IF(CALCULATION_IBC_MASS_STEEL="",0,CALCULATION_IBC_MASS_STEEL*'Database general'!$C$3)</f>
        <v>122.54800193398316</v>
      </c>
    </row>
    <row r="21" spans="1:16" x14ac:dyDescent="0.2">
      <c r="B21" s="21" t="s">
        <v>39</v>
      </c>
      <c r="C21">
        <f ca="1">IF(CALCULATION_IBC_MASS_VIRGIN_PE="",0,CALCULATION_IBC_MASS_VIRGIN_PE*'Database general'!$C$5)</f>
        <v>58.910418382919445</v>
      </c>
      <c r="N21" s="155"/>
      <c r="P21" s="159"/>
    </row>
    <row r="22" spans="1:16" x14ac:dyDescent="0.2">
      <c r="B22" s="21" t="s">
        <v>40</v>
      </c>
      <c r="C22">
        <f ca="1">IF(CALCULATION_IBC_MASS_RECYCLED_PE="",0,CALCULATION_IBC_MASS_RECYCLED_PE*'Database general'!$C$6)</f>
        <v>2.9145580056825029</v>
      </c>
      <c r="P22" s="159"/>
    </row>
    <row r="23" spans="1:16" x14ac:dyDescent="0.2">
      <c r="B23" s="21" t="s">
        <v>55</v>
      </c>
      <c r="C23">
        <f ca="1">IF(AND(C20=0,C21=0,C22=0),0,'Database general'!$C$9)</f>
        <v>56.89557344185485</v>
      </c>
      <c r="N23" s="155"/>
      <c r="P23" s="159"/>
    </row>
    <row r="24" spans="1:16" x14ac:dyDescent="0.2">
      <c r="B24" s="21"/>
      <c r="I24" s="21"/>
      <c r="J24" s="155"/>
      <c r="N24" s="155"/>
      <c r="P24" s="159"/>
    </row>
    <row r="25" spans="1:16" x14ac:dyDescent="0.2">
      <c r="A25" s="21" t="s">
        <v>76</v>
      </c>
      <c r="B25" s="21" t="s">
        <v>77</v>
      </c>
      <c r="D25">
        <f ca="1">IF(AND(C20=0,C21=0,C22=0),0,'Database general'!C13)</f>
        <v>38.122864169871285</v>
      </c>
      <c r="N25" s="155"/>
      <c r="P25" s="159"/>
    </row>
    <row r="26" spans="1:16" x14ac:dyDescent="0.2">
      <c r="B26" s="21"/>
    </row>
    <row r="27" spans="1:16" ht="26.25" customHeight="1" x14ac:dyDescent="0.2">
      <c r="A27" s="21" t="s">
        <v>85</v>
      </c>
      <c r="B27" s="21"/>
      <c r="C27" s="98">
        <f ca="1">IFERROR(SUM($B$13:$B$15)*200*'Database general'!C8,0)</f>
        <v>4.9447773254034235</v>
      </c>
      <c r="D27" s="175">
        <f>IFERROR(INPUT3_IBC_DISTANCE_TO_CLIENT/INPUT3_IBC_UNITS_PER_TRUCK*'Database general'!C7,0)</f>
        <v>1.4558704327411858</v>
      </c>
      <c r="J27" s="252" t="s">
        <v>181</v>
      </c>
      <c r="K27" s="253"/>
    </row>
    <row r="28" spans="1:16" x14ac:dyDescent="0.2">
      <c r="B28" s="21"/>
      <c r="E28" s="98"/>
      <c r="J28" s="161" t="s">
        <v>81</v>
      </c>
      <c r="K28" s="161" t="s">
        <v>180</v>
      </c>
    </row>
    <row r="29" spans="1:16" x14ac:dyDescent="0.2">
      <c r="A29" s="21" t="s">
        <v>69</v>
      </c>
      <c r="B29" s="21" t="s">
        <v>54</v>
      </c>
      <c r="C29">
        <f>IFERROR(INPUT3_IBC_DISTANCE_TO_CLIENT/INPUT3_IBC_UNITS_PER_TRUCK*'Database general'!C7,0)</f>
        <v>1.4558704327411858</v>
      </c>
      <c r="D29">
        <f>C29</f>
        <v>1.4558704327411858</v>
      </c>
      <c r="E29" s="98"/>
      <c r="I29" s="161" t="s">
        <v>182</v>
      </c>
      <c r="J29" s="160">
        <f>0.15/4+(0.41+0.42+0.23)/4</f>
        <v>0.30249999999999999</v>
      </c>
      <c r="K29" s="160">
        <f>0.47/2*2</f>
        <v>0.47</v>
      </c>
    </row>
    <row r="30" spans="1:16" x14ac:dyDescent="0.2">
      <c r="A30" s="21"/>
      <c r="B30" s="21"/>
      <c r="I30" s="161" t="s">
        <v>183</v>
      </c>
      <c r="J30" s="160">
        <v>0</v>
      </c>
      <c r="K30" s="160">
        <f>0.32</f>
        <v>0.32</v>
      </c>
      <c r="N30" s="21"/>
    </row>
    <row r="31" spans="1:16" ht="14.4" x14ac:dyDescent="0.3">
      <c r="A31" s="21" t="s">
        <v>70</v>
      </c>
      <c r="B31" s="21" t="s">
        <v>36</v>
      </c>
      <c r="C31">
        <f ca="1">IFERROR(CALCULATION_IBC_MASS_STEEL*'Database general'!C21,0)</f>
        <v>0.35155961066981789</v>
      </c>
      <c r="D31">
        <f t="shared" ref="D31:D34" ca="1" si="0">C31</f>
        <v>0.35155961066981789</v>
      </c>
      <c r="F31" s="136"/>
      <c r="N31" s="21"/>
    </row>
    <row r="32" spans="1:16" x14ac:dyDescent="0.2">
      <c r="B32" s="21" t="s">
        <v>74</v>
      </c>
      <c r="C32">
        <f ca="1">IFERROR(CALCULATION_IBC_MASS_VIRGIN_PE*'Database general'!C22,0)</f>
        <v>25.053268929545705</v>
      </c>
      <c r="D32">
        <f t="shared" ca="1" si="0"/>
        <v>25.053268929545705</v>
      </c>
      <c r="J32" s="252" t="s">
        <v>184</v>
      </c>
      <c r="K32" s="253"/>
      <c r="M32" s="21"/>
      <c r="N32" s="21"/>
      <c r="O32" s="21"/>
    </row>
    <row r="33" spans="2:18" x14ac:dyDescent="0.2">
      <c r="B33" s="21" t="s">
        <v>75</v>
      </c>
      <c r="C33">
        <f ca="1">IFERROR(CALCULATION_IBC_MASS_RECYCLED_PE*'Database general'!C22,0)</f>
        <v>3.1945914687674311</v>
      </c>
      <c r="D33">
        <f t="shared" ca="1" si="0"/>
        <v>3.1945914687674311</v>
      </c>
      <c r="J33" s="161" t="s">
        <v>81</v>
      </c>
      <c r="K33" s="161" t="s">
        <v>180</v>
      </c>
      <c r="M33" s="21"/>
      <c r="N33" s="21"/>
      <c r="O33" s="21"/>
    </row>
    <row r="34" spans="2:18" x14ac:dyDescent="0.2">
      <c r="B34" s="21" t="s">
        <v>59</v>
      </c>
      <c r="C34" s="118">
        <f ca="1">IF(AND(C20=0,C21=0,C22=0),0,'Database general'!C17)</f>
        <v>0</v>
      </c>
      <c r="D34">
        <f t="shared" ca="1" si="0"/>
        <v>0</v>
      </c>
      <c r="J34" s="163">
        <f>J29*'Database general'!$C$23+J30*'Database general'!$C$25</f>
        <v>1.7356516215208821</v>
      </c>
      <c r="K34" s="163">
        <f>K29*'Database general'!$C$23+K30*'Database general'!$C$25</f>
        <v>3.116502139575231</v>
      </c>
      <c r="L34" s="155"/>
      <c r="N34" s="155"/>
      <c r="O34" s="155"/>
      <c r="P34" s="155"/>
      <c r="Q34" s="155"/>
      <c r="R34" s="155"/>
    </row>
    <row r="35" spans="2:18" ht="24" customHeight="1" x14ac:dyDescent="0.2">
      <c r="B35" s="21"/>
      <c r="K35" s="21"/>
    </row>
    <row r="36" spans="2:18" x14ac:dyDescent="0.2">
      <c r="C36" s="21" t="str">
        <f>C19</f>
        <v>New</v>
      </c>
      <c r="D36" s="21" t="str">
        <f>D19</f>
        <v>Reconditioned</v>
      </c>
      <c r="J36" s="252" t="s">
        <v>185</v>
      </c>
      <c r="K36" s="253"/>
    </row>
    <row r="37" spans="2:18" ht="24.75" customHeight="1" x14ac:dyDescent="0.2">
      <c r="B37" s="21" t="s">
        <v>204</v>
      </c>
      <c r="C37" s="82">
        <f ca="1">SUM(C20:C34)</f>
        <v>276.26861953156754</v>
      </c>
      <c r="D37" s="82">
        <f ca="1">SUM(D20:D34)</f>
        <v>69.63402504433661</v>
      </c>
      <c r="J37" s="161" t="s">
        <v>81</v>
      </c>
      <c r="K37" s="161" t="s">
        <v>186</v>
      </c>
      <c r="O37" s="155"/>
      <c r="Q37" s="155"/>
    </row>
    <row r="38" spans="2:18" x14ac:dyDescent="0.2">
      <c r="J38" s="162">
        <f>SUM(J29:J30)*'Database general'!$C$8*200</f>
        <v>1.1728966838661771E-2</v>
      </c>
      <c r="K38" s="163">
        <v>0</v>
      </c>
      <c r="Q38" s="155"/>
    </row>
    <row r="39" spans="2:18" ht="26.25" customHeight="1" x14ac:dyDescent="0.2">
      <c r="L39" s="155"/>
      <c r="N39" s="155"/>
      <c r="O39" s="155"/>
      <c r="P39" s="155"/>
      <c r="Q39" s="155"/>
      <c r="R39" s="155"/>
    </row>
    <row r="40" spans="2:18" x14ac:dyDescent="0.2">
      <c r="L40" s="155"/>
      <c r="N40" s="155"/>
      <c r="O40" s="155"/>
      <c r="P40" s="155"/>
      <c r="Q40" s="155"/>
      <c r="R40" s="155"/>
    </row>
    <row r="41" spans="2:18" x14ac:dyDescent="0.2">
      <c r="L41" s="155"/>
      <c r="N41" s="155"/>
      <c r="O41" s="155"/>
      <c r="P41" s="155"/>
      <c r="Q41" s="155"/>
      <c r="R41" s="155"/>
    </row>
    <row r="42" spans="2:18" x14ac:dyDescent="0.2">
      <c r="K42" s="21"/>
      <c r="O42" s="155"/>
      <c r="Q42" s="155"/>
    </row>
    <row r="43" spans="2:18" x14ac:dyDescent="0.2">
      <c r="O43" s="155"/>
      <c r="Q43" s="155"/>
    </row>
    <row r="44" spans="2:18" x14ac:dyDescent="0.2">
      <c r="M44" s="21"/>
      <c r="N44" s="21"/>
      <c r="O44" s="156"/>
      <c r="Q44" s="155"/>
    </row>
    <row r="45" spans="2:18" x14ac:dyDescent="0.2">
      <c r="O45" s="155"/>
      <c r="Q45" s="155"/>
    </row>
    <row r="46" spans="2:18" x14ac:dyDescent="0.2">
      <c r="O46" s="155"/>
      <c r="Q46" s="155"/>
    </row>
    <row r="47" spans="2:18" x14ac:dyDescent="0.2">
      <c r="L47" s="155"/>
      <c r="N47" s="155"/>
      <c r="O47" s="155"/>
      <c r="P47" s="155"/>
      <c r="Q47" s="155"/>
      <c r="R47" s="155"/>
    </row>
    <row r="52" spans="12:18" x14ac:dyDescent="0.2">
      <c r="L52" s="155"/>
      <c r="N52" s="155"/>
      <c r="O52" s="155"/>
      <c r="P52" s="155"/>
      <c r="Q52" s="155"/>
      <c r="R52" s="155"/>
    </row>
    <row r="53" spans="12:18" x14ac:dyDescent="0.2">
      <c r="L53" s="155"/>
      <c r="N53" s="155"/>
      <c r="O53" s="155"/>
      <c r="P53" s="155"/>
      <c r="Q53" s="155"/>
      <c r="R53" s="155"/>
    </row>
    <row r="54" spans="12:18" x14ac:dyDescent="0.2">
      <c r="L54" s="155"/>
      <c r="N54" s="155"/>
      <c r="O54" s="155"/>
      <c r="P54" s="155"/>
      <c r="Q54" s="155"/>
      <c r="R54" s="155"/>
    </row>
    <row r="55" spans="12:18" x14ac:dyDescent="0.2">
      <c r="L55" s="155"/>
      <c r="N55" s="155"/>
      <c r="O55" s="155"/>
      <c r="P55" s="155"/>
      <c r="Q55" s="155"/>
      <c r="R55" s="155"/>
    </row>
    <row r="58" spans="12:18" x14ac:dyDescent="0.2">
      <c r="R58" s="155"/>
    </row>
    <row r="59" spans="12:18" x14ac:dyDescent="0.2">
      <c r="L59" s="155"/>
      <c r="N59" s="155"/>
      <c r="O59" s="155"/>
      <c r="P59" s="155"/>
      <c r="Q59" s="155"/>
      <c r="R59" s="155"/>
    </row>
    <row r="60" spans="12:18" x14ac:dyDescent="0.2">
      <c r="L60" s="155"/>
      <c r="N60" s="155"/>
      <c r="O60" s="155"/>
      <c r="P60" s="155"/>
      <c r="Q60" s="155"/>
      <c r="R60" s="155"/>
    </row>
    <row r="61" spans="12:18" x14ac:dyDescent="0.2">
      <c r="L61" s="155"/>
      <c r="N61" s="155"/>
      <c r="O61" s="155"/>
      <c r="P61" s="155"/>
      <c r="Q61" s="155"/>
      <c r="R61" s="155"/>
    </row>
    <row r="62" spans="12:18" x14ac:dyDescent="0.2">
      <c r="R62" s="155"/>
    </row>
  </sheetData>
  <mergeCells count="3">
    <mergeCell ref="J27:K27"/>
    <mergeCell ref="J32:K32"/>
    <mergeCell ref="J36:K36"/>
  </mergeCells>
  <pageMargins left="0.7" right="0.7" top="0.75" bottom="0.75" header="0.3" footer="0.3"/>
  <pageSetup paperSize="9" orientation="portrait" horizontalDpi="300"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Sheet9"/>
  <dimension ref="A1:VAR703"/>
  <sheetViews>
    <sheetView showGridLines="0" showRowColHeaders="0" zoomScaleNormal="100" workbookViewId="0">
      <selection activeCell="K11" sqref="K11:O11"/>
    </sheetView>
  </sheetViews>
  <sheetFormatPr defaultColWidth="0" defaultRowHeight="12.6" zeroHeight="1" x14ac:dyDescent="0.2"/>
  <cols>
    <col min="1" max="6" width="8.26953125" style="2" customWidth="1"/>
    <col min="7" max="7" width="6.90625" style="2" customWidth="1"/>
    <col min="8" max="13" width="8.26953125" style="2" customWidth="1"/>
    <col min="14" max="14" width="8.90625" style="2" customWidth="1"/>
    <col min="15" max="15" width="9.08984375" style="2" customWidth="1"/>
    <col min="16" max="16" width="9.6328125" style="2" customWidth="1"/>
    <col min="17" max="17" width="12.90625" style="2" customWidth="1"/>
    <col min="18" max="21" width="11" style="2" customWidth="1"/>
    <col min="22" max="16384" width="11" style="2" hidden="1"/>
  </cols>
  <sheetData>
    <row r="1" spans="1:21" s="1" customFormat="1" ht="10.199999999999999" x14ac:dyDescent="0.2">
      <c r="A1" s="51"/>
      <c r="B1" s="51"/>
      <c r="C1" s="51"/>
      <c r="D1" s="51"/>
      <c r="E1" s="51"/>
      <c r="F1" s="23"/>
      <c r="G1" s="23"/>
      <c r="H1" s="23"/>
      <c r="I1" s="23"/>
      <c r="J1" s="23"/>
      <c r="K1" s="23"/>
      <c r="L1" s="23"/>
      <c r="M1" s="23"/>
      <c r="N1" s="23"/>
      <c r="O1" s="23"/>
      <c r="P1" s="23"/>
      <c r="Q1" s="23"/>
      <c r="R1" s="26"/>
      <c r="S1" s="26"/>
      <c r="T1" s="26"/>
      <c r="U1" s="26"/>
    </row>
    <row r="2" spans="1:21" s="1" customFormat="1" ht="19.5" customHeight="1" x14ac:dyDescent="0.2">
      <c r="A2" s="51"/>
      <c r="B2" s="51"/>
      <c r="C2" s="51"/>
      <c r="D2" s="51"/>
      <c r="E2" s="51"/>
      <c r="F2" s="23"/>
      <c r="G2" s="23"/>
      <c r="H2" s="23"/>
      <c r="I2" s="23"/>
      <c r="J2" s="23"/>
      <c r="K2" s="23"/>
      <c r="L2" s="23"/>
      <c r="M2" s="23"/>
      <c r="N2" s="23"/>
      <c r="O2" s="23"/>
      <c r="P2" s="23"/>
      <c r="Q2" s="23"/>
      <c r="R2" s="26"/>
      <c r="S2" s="26"/>
      <c r="T2" s="26"/>
      <c r="U2" s="26"/>
    </row>
    <row r="3" spans="1:21" s="8" customFormat="1" ht="40.799999999999997" x14ac:dyDescent="0.75">
      <c r="A3" s="65"/>
      <c r="B3" s="54" t="s">
        <v>23</v>
      </c>
      <c r="C3" s="49"/>
      <c r="D3" s="50"/>
      <c r="E3" s="48"/>
      <c r="F3" s="25"/>
      <c r="G3" s="25"/>
      <c r="H3" s="25"/>
      <c r="I3" s="25"/>
      <c r="J3" s="25"/>
      <c r="K3" s="25"/>
      <c r="L3" s="25"/>
      <c r="M3" s="25"/>
      <c r="N3" s="25"/>
      <c r="O3" s="25"/>
      <c r="P3" s="25"/>
      <c r="Q3" s="25"/>
      <c r="R3" s="28"/>
      <c r="S3" s="28"/>
      <c r="T3" s="28"/>
      <c r="U3" s="28"/>
    </row>
    <row r="4" spans="1:21" s="9" customFormat="1" ht="21.75" customHeight="1" x14ac:dyDescent="0.25">
      <c r="A4" s="66"/>
      <c r="B4" s="42"/>
      <c r="C4" s="43"/>
      <c r="D4" s="44"/>
      <c r="E4" s="67"/>
      <c r="F4" s="46"/>
      <c r="G4" s="46"/>
      <c r="H4" s="46"/>
      <c r="I4" s="46"/>
      <c r="J4" s="46"/>
      <c r="K4" s="46"/>
      <c r="L4" s="46"/>
      <c r="M4" s="46"/>
      <c r="N4" s="46"/>
      <c r="O4" s="46"/>
      <c r="P4" s="46"/>
      <c r="Q4" s="46"/>
      <c r="R4" s="37"/>
      <c r="S4" s="37"/>
      <c r="T4" s="37"/>
      <c r="U4" s="37"/>
    </row>
    <row r="5" spans="1:21" ht="21.75" customHeight="1" x14ac:dyDescent="0.25">
      <c r="A5" s="68"/>
      <c r="B5" s="58"/>
      <c r="C5" s="59"/>
      <c r="D5" s="59"/>
      <c r="E5" s="59"/>
      <c r="F5" s="60"/>
      <c r="G5" s="60"/>
      <c r="H5" s="60"/>
      <c r="I5" s="60"/>
      <c r="J5" s="60"/>
      <c r="K5" s="60"/>
      <c r="L5" s="60"/>
      <c r="M5" s="60"/>
      <c r="N5" s="60"/>
      <c r="O5" s="60"/>
      <c r="P5" s="60"/>
      <c r="Q5" s="60"/>
      <c r="R5" s="27"/>
      <c r="S5" s="27"/>
      <c r="T5" s="27"/>
      <c r="U5" s="27"/>
    </row>
    <row r="6" spans="1:21" ht="18" x14ac:dyDescent="0.35">
      <c r="A6" s="69"/>
      <c r="B6" s="69"/>
      <c r="C6" s="69"/>
      <c r="D6" s="69"/>
      <c r="E6" s="69"/>
      <c r="F6" s="69"/>
      <c r="G6" s="69"/>
      <c r="H6" s="69"/>
      <c r="I6" s="70"/>
      <c r="J6" s="70"/>
      <c r="K6" s="70"/>
      <c r="L6" s="70"/>
      <c r="M6" s="70"/>
      <c r="N6" s="70"/>
      <c r="O6" s="70"/>
      <c r="P6" s="70"/>
      <c r="Q6" s="70"/>
      <c r="R6" s="27"/>
      <c r="S6" s="27"/>
      <c r="T6" s="27"/>
      <c r="U6" s="27"/>
    </row>
    <row r="7" spans="1:21" ht="18" x14ac:dyDescent="0.35">
      <c r="A7" s="71"/>
      <c r="B7" s="71"/>
      <c r="C7" s="71"/>
      <c r="D7" s="71"/>
      <c r="E7" s="71"/>
      <c r="F7" s="72"/>
      <c r="G7" s="72"/>
      <c r="H7" s="73"/>
      <c r="I7" s="73"/>
      <c r="J7" s="73"/>
      <c r="K7" s="72"/>
      <c r="L7" s="71"/>
      <c r="M7" s="72"/>
      <c r="N7" s="71"/>
      <c r="O7" s="71"/>
      <c r="P7" s="72"/>
      <c r="Q7" s="72"/>
      <c r="R7" s="27"/>
      <c r="S7" s="27"/>
      <c r="T7" s="27"/>
      <c r="U7" s="27"/>
    </row>
    <row r="8" spans="1:21" ht="18" x14ac:dyDescent="0.35">
      <c r="A8" s="71"/>
      <c r="B8" s="71"/>
      <c r="C8" s="71"/>
      <c r="D8" s="71"/>
      <c r="E8" s="71"/>
      <c r="F8" s="71"/>
      <c r="G8" s="71"/>
      <c r="H8" s="71"/>
      <c r="I8" s="73"/>
      <c r="J8" s="73"/>
      <c r="K8" s="74"/>
      <c r="L8" s="71"/>
      <c r="M8" s="74"/>
      <c r="N8" s="71"/>
      <c r="O8" s="71"/>
      <c r="P8" s="77"/>
      <c r="Q8" s="73"/>
      <c r="R8" s="27"/>
      <c r="S8" s="27"/>
      <c r="T8" s="27"/>
      <c r="U8" s="27"/>
    </row>
    <row r="9" spans="1:21" ht="18" x14ac:dyDescent="0.35">
      <c r="A9" s="71"/>
      <c r="B9" s="71"/>
      <c r="C9" s="71"/>
      <c r="D9" s="71"/>
      <c r="E9" s="71"/>
      <c r="F9" s="74"/>
      <c r="G9" s="71"/>
      <c r="H9" s="71"/>
      <c r="I9" s="71"/>
      <c r="J9" s="73"/>
      <c r="K9" s="74"/>
      <c r="L9" s="71"/>
      <c r="M9" s="74"/>
      <c r="N9" s="71"/>
      <c r="O9" s="71"/>
      <c r="P9" s="78"/>
      <c r="Q9" s="73"/>
      <c r="R9" s="27"/>
      <c r="S9" s="27"/>
      <c r="T9" s="27"/>
      <c r="U9" s="27"/>
    </row>
    <row r="10" spans="1:21" ht="18" x14ac:dyDescent="0.35">
      <c r="A10" s="71"/>
      <c r="B10" s="71"/>
      <c r="C10" s="71"/>
      <c r="D10" s="71"/>
      <c r="E10" s="71"/>
      <c r="F10" s="74"/>
      <c r="G10" s="71"/>
      <c r="H10" s="71"/>
      <c r="I10" s="73"/>
      <c r="J10" s="73"/>
      <c r="K10" s="74"/>
      <c r="L10" s="71"/>
      <c r="M10" s="74"/>
      <c r="N10" s="71"/>
      <c r="O10" s="71"/>
      <c r="P10" s="78"/>
      <c r="Q10" s="73"/>
      <c r="R10" s="27"/>
      <c r="S10" s="27"/>
      <c r="T10" s="27"/>
      <c r="U10" s="27"/>
    </row>
    <row r="11" spans="1:21" ht="18" x14ac:dyDescent="0.35">
      <c r="A11" s="71"/>
      <c r="B11" s="71"/>
      <c r="C11" s="71"/>
      <c r="D11" s="71"/>
      <c r="E11" s="71"/>
      <c r="F11" s="74"/>
      <c r="G11" s="72" t="s">
        <v>24</v>
      </c>
      <c r="H11" s="71"/>
      <c r="I11" s="71"/>
      <c r="J11" s="71"/>
      <c r="K11" s="254" t="s">
        <v>129</v>
      </c>
      <c r="L11" s="255"/>
      <c r="M11" s="255"/>
      <c r="N11" s="255"/>
      <c r="O11" s="256"/>
      <c r="P11" s="78"/>
      <c r="Q11" s="73"/>
      <c r="R11" s="27"/>
      <c r="S11" s="27"/>
      <c r="T11" s="27"/>
      <c r="U11" s="27"/>
    </row>
    <row r="12" spans="1:21" ht="4.5" customHeight="1" x14ac:dyDescent="0.35">
      <c r="A12" s="71"/>
      <c r="B12" s="71"/>
      <c r="C12" s="71"/>
      <c r="D12" s="71"/>
      <c r="E12" s="71"/>
      <c r="F12" s="71"/>
      <c r="G12" s="71"/>
      <c r="H12" s="71"/>
      <c r="I12" s="71"/>
      <c r="J12" s="71"/>
      <c r="K12" s="71"/>
      <c r="L12" s="71"/>
      <c r="M12" s="71"/>
      <c r="N12" s="71"/>
      <c r="O12" s="71"/>
      <c r="P12" s="78"/>
      <c r="Q12" s="73"/>
      <c r="R12" s="27"/>
      <c r="S12" s="27"/>
      <c r="T12" s="27"/>
      <c r="U12" s="27"/>
    </row>
    <row r="13" spans="1:21" ht="18" x14ac:dyDescent="0.35">
      <c r="A13" s="71"/>
      <c r="B13" s="71"/>
      <c r="C13" s="71"/>
      <c r="D13" s="71"/>
      <c r="E13" s="71"/>
      <c r="F13" s="71"/>
      <c r="G13" s="71"/>
      <c r="H13" s="71"/>
      <c r="I13" s="71"/>
      <c r="J13" s="71"/>
      <c r="K13" s="71"/>
      <c r="L13" s="71"/>
      <c r="M13" s="71"/>
      <c r="N13" s="71"/>
      <c r="O13" s="71"/>
      <c r="P13" s="78"/>
      <c r="Q13" s="73"/>
      <c r="R13" s="27"/>
      <c r="S13" s="27"/>
      <c r="T13" s="27"/>
      <c r="U13" s="27"/>
    </row>
    <row r="14" spans="1:21" ht="18" x14ac:dyDescent="0.35">
      <c r="A14" s="71"/>
      <c r="B14" s="71"/>
      <c r="C14" s="71"/>
      <c r="D14" s="71"/>
      <c r="E14" s="71"/>
      <c r="F14" s="75"/>
      <c r="G14" s="71"/>
      <c r="H14" s="71"/>
      <c r="I14" s="71"/>
      <c r="J14" s="73"/>
      <c r="K14" s="73"/>
      <c r="L14" s="73"/>
      <c r="M14" s="73"/>
      <c r="N14" s="73"/>
      <c r="O14" s="71"/>
      <c r="P14" s="78"/>
      <c r="Q14" s="73"/>
      <c r="R14" s="27"/>
      <c r="S14" s="27"/>
      <c r="T14" s="27"/>
      <c r="U14" s="27"/>
    </row>
    <row r="15" spans="1:21" ht="18" x14ac:dyDescent="0.35">
      <c r="A15" s="71"/>
      <c r="B15" s="71"/>
      <c r="C15" s="71"/>
      <c r="D15" s="71"/>
      <c r="E15" s="71"/>
      <c r="F15" s="71"/>
      <c r="G15" s="71"/>
      <c r="H15" s="71"/>
      <c r="I15" s="73"/>
      <c r="J15" s="73"/>
      <c r="K15" s="73"/>
      <c r="L15" s="73"/>
      <c r="M15" s="73"/>
      <c r="N15" s="73"/>
      <c r="O15" s="71"/>
      <c r="P15" s="78"/>
      <c r="Q15" s="73"/>
      <c r="R15" s="27"/>
      <c r="S15" s="27"/>
      <c r="T15" s="27"/>
      <c r="U15" s="27"/>
    </row>
    <row r="16" spans="1:21" ht="18" x14ac:dyDescent="0.35">
      <c r="A16" s="71"/>
      <c r="B16" s="71"/>
      <c r="C16" s="71"/>
      <c r="D16" s="71"/>
      <c r="E16" s="71"/>
      <c r="F16" s="74"/>
      <c r="G16" s="71"/>
      <c r="H16" s="71"/>
      <c r="I16" s="71"/>
      <c r="J16" s="71"/>
      <c r="K16" s="81" t="s">
        <v>39</v>
      </c>
      <c r="L16" s="74"/>
      <c r="M16" s="74">
        <f>IFERROR(INDEX(Input_Data!$C$22:$E$28,MATCH($K$11,Input_Data!$B$22:$B$28,0),MATCH($K16,Input_Data!$C$21:$E$21,0)),"")</f>
        <v>21</v>
      </c>
      <c r="N16" s="81" t="s">
        <v>130</v>
      </c>
      <c r="O16" s="71"/>
      <c r="P16" s="78"/>
      <c r="Q16" s="73"/>
      <c r="R16" s="27"/>
      <c r="S16" s="27"/>
      <c r="T16" s="27"/>
      <c r="U16" s="27"/>
    </row>
    <row r="17" spans="1:21" ht="16.5" customHeight="1" x14ac:dyDescent="0.35">
      <c r="A17" s="71"/>
      <c r="B17" s="71"/>
      <c r="C17" s="71"/>
      <c r="D17" s="71"/>
      <c r="E17" s="71"/>
      <c r="F17" s="74"/>
      <c r="G17" s="71"/>
      <c r="H17" s="71"/>
      <c r="I17" s="71"/>
      <c r="J17" s="71"/>
      <c r="K17" s="81" t="s">
        <v>40</v>
      </c>
      <c r="L17" s="73"/>
      <c r="M17" s="74">
        <f>IFERROR(INDEX(Input_Data!$C$22:$E$28,MATCH($K$11,Input_Data!$B$22:$B$28,0),MATCH($K17,Input_Data!$C$21:$E$21,0)),"")</f>
        <v>0</v>
      </c>
      <c r="N17" s="81" t="s">
        <v>130</v>
      </c>
      <c r="O17" s="71"/>
      <c r="P17" s="73"/>
      <c r="Q17" s="73"/>
      <c r="R17" s="27"/>
      <c r="S17" s="27"/>
      <c r="T17" s="27"/>
      <c r="U17" s="27"/>
    </row>
    <row r="18" spans="1:21" ht="18" x14ac:dyDescent="0.35">
      <c r="A18" s="71"/>
      <c r="B18" s="71"/>
      <c r="C18" s="71"/>
      <c r="D18" s="71"/>
      <c r="E18" s="71"/>
      <c r="F18" s="74"/>
      <c r="G18" s="71"/>
      <c r="H18" s="71"/>
      <c r="I18" s="73"/>
      <c r="J18" s="73"/>
      <c r="K18" s="73"/>
      <c r="L18" s="76"/>
      <c r="M18" s="74"/>
      <c r="N18" s="74"/>
      <c r="O18" s="71"/>
      <c r="P18" s="73"/>
      <c r="Q18" s="73"/>
      <c r="R18" s="27"/>
      <c r="S18" s="27"/>
      <c r="T18" s="27"/>
      <c r="U18" s="27"/>
    </row>
    <row r="19" spans="1:21" ht="18" x14ac:dyDescent="0.35">
      <c r="A19" s="71"/>
      <c r="B19" s="71"/>
      <c r="C19" s="71"/>
      <c r="D19" s="71"/>
      <c r="E19" s="71"/>
      <c r="F19" s="74"/>
      <c r="G19" s="71"/>
      <c r="H19" s="71"/>
      <c r="I19" s="71"/>
      <c r="J19" s="73"/>
      <c r="K19" s="81" t="s">
        <v>39</v>
      </c>
      <c r="L19" s="74"/>
      <c r="M19" s="88"/>
      <c r="N19" s="81" t="s">
        <v>130</v>
      </c>
      <c r="O19" s="81" t="str">
        <f>IF(M19="","Please fill custom weight!","")</f>
        <v>Please fill custom weight!</v>
      </c>
      <c r="P19" s="73"/>
      <c r="Q19" s="73"/>
      <c r="R19" s="27"/>
      <c r="S19" s="27"/>
      <c r="T19" s="27"/>
      <c r="U19" s="27"/>
    </row>
    <row r="20" spans="1:21" ht="18" x14ac:dyDescent="0.35">
      <c r="A20" s="71"/>
      <c r="B20" s="71"/>
      <c r="C20" s="71"/>
      <c r="D20" s="71"/>
      <c r="E20" s="71"/>
      <c r="F20" s="74"/>
      <c r="G20" s="71"/>
      <c r="H20" s="71"/>
      <c r="I20" s="76"/>
      <c r="J20" s="73"/>
      <c r="K20" s="81" t="s">
        <v>40</v>
      </c>
      <c r="L20" s="73"/>
      <c r="M20" s="89"/>
      <c r="N20" s="81" t="s">
        <v>130</v>
      </c>
      <c r="O20" s="81" t="str">
        <f>IF(M20="","Please fill custom weight!","")</f>
        <v>Please fill custom weight!</v>
      </c>
      <c r="P20" s="73"/>
      <c r="Q20" s="73"/>
      <c r="R20" s="27"/>
      <c r="S20" s="27"/>
      <c r="T20" s="27"/>
      <c r="U20" s="27"/>
    </row>
    <row r="21" spans="1:21" ht="26.25" customHeight="1" x14ac:dyDescent="0.3">
      <c r="A21" s="73"/>
      <c r="B21" s="73"/>
      <c r="C21" s="73"/>
      <c r="D21" s="73"/>
      <c r="E21" s="73"/>
      <c r="F21" s="73"/>
      <c r="G21" s="73"/>
      <c r="H21" s="73"/>
      <c r="I21" s="73"/>
      <c r="J21" s="73"/>
      <c r="K21" s="73"/>
      <c r="L21" s="73"/>
      <c r="M21" s="73"/>
      <c r="N21" s="73"/>
      <c r="O21" s="73"/>
      <c r="P21" s="73"/>
      <c r="Q21" s="73"/>
      <c r="R21" s="27"/>
      <c r="S21" s="27"/>
      <c r="T21" s="27"/>
      <c r="U21" s="27"/>
    </row>
    <row r="22" spans="1:21" ht="20.25" customHeight="1" x14ac:dyDescent="0.2">
      <c r="A22" s="53"/>
      <c r="B22" s="53"/>
      <c r="C22" s="53"/>
      <c r="D22" s="53"/>
      <c r="E22" s="53"/>
      <c r="F22" s="53"/>
      <c r="G22" s="53"/>
      <c r="H22" s="53"/>
      <c r="I22" s="53"/>
      <c r="J22" s="53"/>
      <c r="K22" s="53"/>
      <c r="L22" s="53"/>
      <c r="M22" s="53"/>
      <c r="N22" s="53"/>
      <c r="O22" s="53"/>
      <c r="P22" s="53"/>
      <c r="Q22" s="53"/>
      <c r="R22" s="27"/>
      <c r="S22" s="27"/>
      <c r="T22" s="27"/>
      <c r="U22" s="27"/>
    </row>
    <row r="23" spans="1:21" x14ac:dyDescent="0.2">
      <c r="A23" s="24"/>
      <c r="B23" s="24"/>
      <c r="C23" s="24"/>
      <c r="D23" s="24"/>
      <c r="E23" s="24"/>
      <c r="F23" s="24"/>
      <c r="G23" s="24"/>
      <c r="H23" s="24"/>
      <c r="I23" s="24"/>
      <c r="J23" s="24"/>
      <c r="K23" s="24"/>
      <c r="L23" s="24"/>
      <c r="M23" s="24"/>
      <c r="N23" s="24"/>
      <c r="O23" s="24"/>
      <c r="P23" s="24"/>
      <c r="Q23" s="24"/>
      <c r="R23" s="27"/>
      <c r="S23" s="27"/>
      <c r="T23" s="27"/>
      <c r="U23" s="27"/>
    </row>
    <row r="24" spans="1:21" x14ac:dyDescent="0.2">
      <c r="A24" s="24"/>
      <c r="B24" s="24"/>
      <c r="C24" s="24"/>
      <c r="D24" s="24"/>
      <c r="E24" s="24"/>
      <c r="F24" s="24"/>
      <c r="G24" s="24"/>
      <c r="H24" s="24"/>
      <c r="I24" s="24"/>
      <c r="J24" s="24"/>
      <c r="K24" s="24"/>
      <c r="L24" s="24"/>
      <c r="M24" s="24"/>
      <c r="N24" s="24"/>
      <c r="O24" s="24"/>
      <c r="P24" s="24"/>
      <c r="Q24" s="24"/>
      <c r="R24" s="27"/>
      <c r="S24" s="27"/>
      <c r="T24" s="27"/>
      <c r="U24" s="27"/>
    </row>
    <row r="25" spans="1:21" x14ac:dyDescent="0.2">
      <c r="A25" s="24"/>
      <c r="B25" s="24"/>
      <c r="C25" s="24"/>
      <c r="D25" s="24"/>
      <c r="E25" s="24"/>
      <c r="F25" s="24"/>
      <c r="G25" s="24"/>
      <c r="H25" s="24"/>
      <c r="I25" s="24"/>
      <c r="J25" s="24"/>
      <c r="K25" s="24"/>
      <c r="L25" s="24"/>
      <c r="M25" s="24"/>
      <c r="N25" s="24"/>
      <c r="O25" s="24"/>
      <c r="P25" s="24"/>
      <c r="Q25" s="24"/>
      <c r="R25" s="27"/>
      <c r="S25" s="27"/>
      <c r="T25" s="27"/>
      <c r="U25" s="27"/>
    </row>
    <row r="26" spans="1:21" x14ac:dyDescent="0.2">
      <c r="A26" s="24"/>
      <c r="B26" s="24"/>
      <c r="C26" s="24"/>
      <c r="D26" s="24"/>
      <c r="E26" s="24"/>
      <c r="F26" s="24"/>
      <c r="G26" s="24"/>
      <c r="H26" s="24"/>
      <c r="I26" s="24"/>
      <c r="J26" s="24"/>
      <c r="K26" s="24"/>
      <c r="L26" s="24"/>
      <c r="M26" s="24"/>
      <c r="N26" s="24"/>
      <c r="O26" s="24"/>
      <c r="P26" s="24"/>
      <c r="Q26" s="24"/>
      <c r="R26" s="27"/>
      <c r="S26" s="27"/>
      <c r="T26" s="27"/>
      <c r="U26" s="27"/>
    </row>
    <row r="27" spans="1:21" ht="17.25" customHeight="1" x14ac:dyDescent="0.2">
      <c r="A27" s="24"/>
      <c r="B27" s="24"/>
      <c r="C27" s="24"/>
      <c r="D27" s="24"/>
      <c r="E27" s="24"/>
      <c r="F27" s="24"/>
      <c r="G27" s="24"/>
      <c r="H27" s="24"/>
      <c r="I27" s="24"/>
      <c r="J27" s="24"/>
      <c r="K27" s="24"/>
      <c r="L27" s="24"/>
      <c r="M27" s="24"/>
      <c r="N27" s="24"/>
      <c r="O27" s="24"/>
      <c r="P27" s="24"/>
      <c r="Q27" s="24"/>
      <c r="R27" s="27"/>
      <c r="S27" s="27"/>
      <c r="T27" s="27"/>
      <c r="U27" s="27"/>
    </row>
    <row r="28" spans="1:21" x14ac:dyDescent="0.2">
      <c r="A28" s="27"/>
      <c r="B28" s="27"/>
      <c r="C28" s="27"/>
      <c r="D28" s="27"/>
      <c r="E28" s="27"/>
      <c r="F28" s="27"/>
      <c r="G28" s="27"/>
      <c r="H28" s="27"/>
      <c r="I28" s="27"/>
      <c r="J28" s="27"/>
      <c r="K28" s="27"/>
      <c r="L28" s="27"/>
      <c r="M28" s="27"/>
      <c r="N28" s="27"/>
      <c r="O28" s="27"/>
      <c r="P28" s="27"/>
      <c r="Q28" s="27"/>
      <c r="R28" s="27"/>
      <c r="S28" s="27"/>
      <c r="T28" s="27"/>
      <c r="U28" s="27"/>
    </row>
    <row r="29" spans="1:21" x14ac:dyDescent="0.2">
      <c r="A29" s="27"/>
      <c r="B29" s="27"/>
      <c r="C29" s="27"/>
      <c r="D29" s="27"/>
      <c r="E29" s="27"/>
      <c r="F29" s="27"/>
      <c r="G29" s="27"/>
      <c r="H29" s="27"/>
      <c r="I29" s="27"/>
      <c r="J29" s="27"/>
      <c r="K29" s="27"/>
      <c r="L29" s="27"/>
      <c r="M29" s="27"/>
      <c r="N29" s="27"/>
      <c r="O29" s="27"/>
      <c r="P29" s="27"/>
      <c r="Q29" s="27"/>
      <c r="R29" s="27"/>
      <c r="S29" s="27"/>
      <c r="T29" s="27"/>
      <c r="U29" s="27"/>
    </row>
    <row r="30" spans="1:21" x14ac:dyDescent="0.2">
      <c r="A30" s="27"/>
      <c r="B30" s="27"/>
      <c r="C30" s="27"/>
      <c r="D30" s="27"/>
      <c r="E30" s="27"/>
      <c r="F30" s="27"/>
      <c r="G30" s="27"/>
      <c r="H30" s="27"/>
      <c r="I30" s="27"/>
      <c r="J30" s="27"/>
      <c r="K30" s="27"/>
      <c r="L30" s="27"/>
      <c r="M30" s="27"/>
      <c r="N30" s="27"/>
      <c r="O30" s="27"/>
      <c r="P30" s="27"/>
      <c r="Q30" s="27"/>
      <c r="R30" s="27"/>
      <c r="S30" s="27"/>
      <c r="T30" s="27"/>
      <c r="U30" s="27"/>
    </row>
    <row r="31" spans="1:21" x14ac:dyDescent="0.2">
      <c r="A31" s="27"/>
      <c r="B31" s="27"/>
      <c r="C31" s="27"/>
      <c r="D31" s="27"/>
      <c r="E31" s="27"/>
      <c r="F31" s="27"/>
      <c r="G31" s="27"/>
      <c r="H31" s="27"/>
      <c r="I31" s="27"/>
      <c r="J31" s="27"/>
      <c r="K31" s="27"/>
      <c r="L31" s="27"/>
      <c r="M31" s="27"/>
      <c r="N31" s="27"/>
      <c r="O31" s="27"/>
      <c r="P31" s="27"/>
      <c r="Q31" s="27"/>
      <c r="R31" s="27"/>
      <c r="S31" s="27"/>
      <c r="T31" s="27"/>
      <c r="U31" s="27"/>
    </row>
    <row r="32" spans="1:21" x14ac:dyDescent="0.2">
      <c r="A32" s="27"/>
      <c r="B32" s="27"/>
      <c r="C32" s="27"/>
      <c r="D32" s="27"/>
      <c r="E32" s="27"/>
      <c r="F32" s="27"/>
      <c r="G32" s="27"/>
      <c r="H32" s="27"/>
      <c r="I32" s="27"/>
      <c r="J32" s="27"/>
      <c r="K32" s="27"/>
      <c r="L32" s="27"/>
      <c r="M32" s="27"/>
      <c r="N32" s="27"/>
      <c r="O32" s="27"/>
      <c r="P32" s="27"/>
      <c r="Q32" s="27"/>
      <c r="R32" s="27"/>
      <c r="S32" s="27"/>
      <c r="T32" s="27"/>
      <c r="U32" s="27"/>
    </row>
    <row r="33" spans="1:21" x14ac:dyDescent="0.2">
      <c r="A33" s="27"/>
      <c r="B33" s="27"/>
      <c r="C33" s="27"/>
      <c r="D33" s="27"/>
      <c r="E33" s="27"/>
      <c r="F33" s="27"/>
      <c r="G33" s="27"/>
      <c r="H33" s="27"/>
      <c r="I33" s="27"/>
      <c r="J33" s="27"/>
      <c r="K33" s="27"/>
      <c r="L33" s="27"/>
      <c r="M33" s="27"/>
      <c r="N33" s="27"/>
      <c r="O33" s="27"/>
      <c r="P33" s="27"/>
      <c r="Q33" s="27"/>
      <c r="R33" s="27"/>
      <c r="S33" s="27"/>
      <c r="T33" s="27"/>
      <c r="U33" s="27"/>
    </row>
    <row r="34" spans="1:21" x14ac:dyDescent="0.2">
      <c r="A34" s="27"/>
      <c r="B34" s="27"/>
      <c r="C34" s="27"/>
      <c r="D34" s="27"/>
      <c r="E34" s="27"/>
      <c r="F34" s="27"/>
      <c r="G34" s="27"/>
      <c r="H34" s="27"/>
      <c r="I34" s="27"/>
      <c r="J34" s="27"/>
      <c r="K34" s="27"/>
      <c r="L34" s="27"/>
      <c r="M34" s="27"/>
      <c r="N34" s="27"/>
      <c r="O34" s="27"/>
      <c r="P34" s="27"/>
      <c r="Q34" s="27"/>
      <c r="R34" s="27"/>
      <c r="S34" s="27"/>
      <c r="T34" s="27"/>
      <c r="U34" s="27"/>
    </row>
    <row r="35" spans="1:21" x14ac:dyDescent="0.2">
      <c r="A35" s="27"/>
      <c r="B35" s="27"/>
      <c r="C35" s="27"/>
      <c r="D35" s="27"/>
      <c r="E35" s="27"/>
      <c r="F35" s="27"/>
      <c r="G35" s="27"/>
      <c r="H35" s="27"/>
      <c r="I35" s="27"/>
      <c r="J35" s="27"/>
      <c r="K35" s="27"/>
      <c r="L35" s="27"/>
      <c r="M35" s="27"/>
      <c r="N35" s="27"/>
      <c r="O35" s="27"/>
      <c r="P35" s="27"/>
      <c r="Q35" s="27"/>
      <c r="R35" s="27"/>
      <c r="S35" s="27"/>
      <c r="T35" s="27"/>
      <c r="U35" s="27"/>
    </row>
    <row r="36" spans="1:21" x14ac:dyDescent="0.2">
      <c r="A36" s="27"/>
      <c r="B36" s="27"/>
      <c r="C36" s="27"/>
      <c r="D36" s="27"/>
      <c r="E36" s="27"/>
      <c r="F36" s="27"/>
      <c r="G36" s="27"/>
      <c r="H36" s="27"/>
      <c r="I36" s="27"/>
      <c r="J36" s="27"/>
      <c r="K36" s="27"/>
      <c r="L36" s="27"/>
      <c r="M36" s="27"/>
      <c r="N36" s="27"/>
      <c r="O36" s="27"/>
      <c r="P36" s="27"/>
      <c r="Q36" s="27"/>
      <c r="R36" s="27"/>
      <c r="S36" s="27"/>
      <c r="T36" s="27"/>
      <c r="U36" s="27"/>
    </row>
    <row r="37" spans="1:21" x14ac:dyDescent="0.2">
      <c r="A37" s="27"/>
      <c r="B37" s="27"/>
      <c r="C37" s="27"/>
      <c r="D37" s="27"/>
      <c r="E37" s="27"/>
      <c r="F37" s="27"/>
      <c r="G37" s="27"/>
      <c r="H37" s="27"/>
      <c r="I37" s="27"/>
      <c r="J37" s="27"/>
      <c r="K37" s="27"/>
      <c r="L37" s="27"/>
      <c r="M37" s="27"/>
      <c r="N37" s="27"/>
      <c r="O37" s="27"/>
      <c r="P37" s="27"/>
      <c r="Q37" s="27"/>
      <c r="R37" s="27"/>
      <c r="S37" s="27"/>
      <c r="T37" s="27"/>
      <c r="U37" s="27"/>
    </row>
    <row r="38" spans="1:21" x14ac:dyDescent="0.2">
      <c r="A38" s="27"/>
      <c r="B38" s="27"/>
      <c r="C38" s="27"/>
      <c r="D38" s="27"/>
      <c r="E38" s="27"/>
      <c r="F38" s="27"/>
      <c r="G38" s="27"/>
      <c r="H38" s="27"/>
      <c r="I38" s="27"/>
      <c r="J38" s="27"/>
      <c r="K38" s="27"/>
      <c r="L38" s="27"/>
      <c r="M38" s="27"/>
      <c r="N38" s="27"/>
      <c r="O38" s="27"/>
      <c r="P38" s="27"/>
      <c r="Q38" s="27"/>
      <c r="R38" s="27"/>
      <c r="S38" s="27"/>
      <c r="T38" s="27"/>
      <c r="U38" s="27"/>
    </row>
    <row r="39" spans="1:21" x14ac:dyDescent="0.2">
      <c r="A39" s="27"/>
      <c r="B39" s="27"/>
      <c r="C39" s="27"/>
      <c r="D39" s="27"/>
      <c r="E39" s="27"/>
      <c r="F39" s="27"/>
      <c r="G39" s="27"/>
      <c r="H39" s="27"/>
      <c r="I39" s="27"/>
      <c r="J39" s="27"/>
      <c r="K39" s="27"/>
      <c r="L39" s="27"/>
      <c r="M39" s="27"/>
      <c r="N39" s="27"/>
      <c r="O39" s="27"/>
      <c r="P39" s="27"/>
      <c r="Q39" s="27"/>
      <c r="R39" s="27"/>
      <c r="S39" s="27"/>
      <c r="T39" s="27"/>
      <c r="U39" s="27"/>
    </row>
    <row r="40" spans="1:21" x14ac:dyDescent="0.2">
      <c r="A40" s="27"/>
      <c r="B40" s="27"/>
      <c r="C40" s="27"/>
      <c r="D40" s="27"/>
      <c r="E40" s="27"/>
      <c r="F40" s="27"/>
      <c r="G40" s="27"/>
      <c r="H40" s="27"/>
      <c r="I40" s="27"/>
      <c r="J40" s="27"/>
      <c r="K40" s="27"/>
      <c r="L40" s="27"/>
      <c r="M40" s="27"/>
      <c r="N40" s="27"/>
      <c r="O40" s="27"/>
      <c r="P40" s="27"/>
      <c r="Q40" s="27"/>
      <c r="R40" s="27"/>
      <c r="S40" s="27"/>
      <c r="T40" s="27"/>
      <c r="U40" s="27"/>
    </row>
    <row r="41" spans="1:21" x14ac:dyDescent="0.2">
      <c r="A41" s="27"/>
      <c r="B41" s="27"/>
      <c r="C41" s="27"/>
      <c r="D41" s="27"/>
      <c r="E41" s="27"/>
      <c r="F41" s="27"/>
      <c r="G41" s="27"/>
      <c r="H41" s="27"/>
      <c r="I41" s="27"/>
      <c r="J41" s="27"/>
      <c r="K41" s="27"/>
      <c r="L41" s="27"/>
      <c r="M41" s="27"/>
      <c r="N41" s="27"/>
      <c r="O41" s="27"/>
      <c r="P41" s="27"/>
      <c r="Q41" s="27"/>
      <c r="R41" s="27"/>
      <c r="S41" s="27"/>
      <c r="T41" s="27"/>
      <c r="U41" s="27"/>
    </row>
    <row r="42" spans="1:21" x14ac:dyDescent="0.2">
      <c r="A42" s="27"/>
      <c r="B42" s="27"/>
      <c r="C42" s="27"/>
      <c r="D42" s="27"/>
      <c r="E42" s="27"/>
      <c r="F42" s="27"/>
      <c r="G42" s="27"/>
      <c r="H42" s="27"/>
      <c r="I42" s="27"/>
      <c r="J42" s="27"/>
      <c r="K42" s="27"/>
      <c r="L42" s="27"/>
      <c r="M42" s="27"/>
      <c r="N42" s="27"/>
      <c r="O42" s="27"/>
      <c r="P42" s="27"/>
      <c r="Q42" s="27"/>
      <c r="R42" s="27"/>
      <c r="S42" s="27"/>
      <c r="T42" s="27"/>
      <c r="U42" s="27"/>
    </row>
    <row r="43" spans="1:21" x14ac:dyDescent="0.2">
      <c r="A43" s="27"/>
      <c r="B43" s="27"/>
      <c r="C43" s="27"/>
      <c r="D43" s="27"/>
      <c r="E43" s="27"/>
      <c r="F43" s="27"/>
      <c r="G43" s="27"/>
      <c r="H43" s="27"/>
      <c r="I43" s="27"/>
      <c r="J43" s="27"/>
      <c r="K43" s="27"/>
      <c r="L43" s="27"/>
      <c r="M43" s="27"/>
      <c r="N43" s="27"/>
      <c r="O43" s="27"/>
      <c r="P43" s="27"/>
      <c r="Q43" s="27"/>
      <c r="R43" s="27"/>
      <c r="S43" s="27"/>
      <c r="T43" s="27"/>
      <c r="U43" s="27"/>
    </row>
    <row r="700" spans="14916:14916" hidden="1" x14ac:dyDescent="0.2">
      <c r="VAR700" s="2" t="b">
        <v>0</v>
      </c>
    </row>
    <row r="701" spans="14916:14916" hidden="1" x14ac:dyDescent="0.2">
      <c r="VAR701" s="2" t="b">
        <v>1</v>
      </c>
    </row>
    <row r="702" spans="14916:14916" hidden="1" x14ac:dyDescent="0.2">
      <c r="VAR702" s="2" t="b">
        <v>0</v>
      </c>
    </row>
    <row r="703" spans="14916:14916" hidden="1" x14ac:dyDescent="0.2">
      <c r="VAR703" s="2" t="b">
        <v>1</v>
      </c>
    </row>
  </sheetData>
  <sheetProtection algorithmName="SHA-512" hashValue="Xi4PHfCUVstUAkq6TidLDGsTcTPjrG/K+j2LxFlSocWrJu19PkoViU2BrjEvPw6AUvDKbRqPywI0ONhayuDzMg==" saltValue="L/8eCMY0icCEE30IQIQrhA==" spinCount="100000" sheet="1" objects="1" scenarios="1" selectLockedCells="1"/>
  <mergeCells count="1">
    <mergeCell ref="K11:O11"/>
  </mergeCells>
  <dataValidations count="2">
    <dataValidation type="list" allowBlank="1" showInputMessage="1" showErrorMessage="1" sqref="K11:O11" xr:uid="{E00B5378-83E7-41CC-B4CD-242793BD5B83}">
      <formula1>LISTS_PLASTIC_PRODUCT_SPECIFICATIONS</formula1>
    </dataValidation>
    <dataValidation type="decimal" operator="greaterThanOrEqual" allowBlank="1" showInputMessage="1" showErrorMessage="1" sqref="M19 M20" xr:uid="{F0BAC3C3-4CF9-47E4-A749-C31607068424}">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58753" r:id="rId4" name="Group Box 1">
              <controlPr defaultSize="0" autoFill="0" autoPict="0" macro="[0]!GroupBox92_Click">
                <anchor moveWithCells="1">
                  <from>
                    <xdr:col>5</xdr:col>
                    <xdr:colOff>60960</xdr:colOff>
                    <xdr:row>7</xdr:row>
                    <xdr:rowOff>83820</xdr:rowOff>
                  </from>
                  <to>
                    <xdr:col>6</xdr:col>
                    <xdr:colOff>0</xdr:colOff>
                    <xdr:row>12</xdr:row>
                    <xdr:rowOff>198120</xdr:rowOff>
                  </to>
                </anchor>
              </controlPr>
            </control>
          </mc:Choice>
        </mc:AlternateContent>
        <mc:AlternateContent xmlns:mc="http://schemas.openxmlformats.org/markup-compatibility/2006">
          <mc:Choice Requires="x14">
            <control shapeId="3658756" r:id="rId5" name="Group Box 4">
              <controlPr defaultSize="0" autoFill="0" autoPict="0">
                <anchor moveWithCells="1">
                  <from>
                    <xdr:col>5</xdr:col>
                    <xdr:colOff>68580</xdr:colOff>
                    <xdr:row>14</xdr:row>
                    <xdr:rowOff>121920</xdr:rowOff>
                  </from>
                  <to>
                    <xdr:col>6</xdr:col>
                    <xdr:colOff>0</xdr:colOff>
                    <xdr:row>18</xdr:row>
                    <xdr:rowOff>152400</xdr:rowOff>
                  </to>
                </anchor>
              </controlPr>
            </control>
          </mc:Choice>
        </mc:AlternateContent>
        <mc:AlternateContent xmlns:mc="http://schemas.openxmlformats.org/markup-compatibility/2006">
          <mc:Choice Requires="x14">
            <control shapeId="3658757" r:id="rId6" name="Group Box 5">
              <controlPr defaultSize="0" autoFill="0" autoPict="0">
                <anchor moveWithCells="1">
                  <from>
                    <xdr:col>9</xdr:col>
                    <xdr:colOff>502920</xdr:colOff>
                    <xdr:row>7</xdr:row>
                    <xdr:rowOff>152400</xdr:rowOff>
                  </from>
                  <to>
                    <xdr:col>11</xdr:col>
                    <xdr:colOff>83820</xdr:colOff>
                    <xdr:row>16</xdr:row>
                    <xdr:rowOff>160020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450F7DED-9E32-4EA4-8E6C-8343589D39FC}">
            <xm:f>Calculation_Plastic!$B$8="Blank"</xm:f>
            <x14:dxf>
              <font>
                <color rgb="FF426A54"/>
              </font>
              <fill>
                <patternFill>
                  <bgColor rgb="FF426A54"/>
                </patternFill>
              </fill>
            </x14:dxf>
          </x14:cfRule>
          <xm:sqref>K16:O20</xm:sqref>
        </x14:conditionalFormatting>
        <x14:conditionalFormatting xmlns:xm="http://schemas.microsoft.com/office/excel/2006/main">
          <x14:cfRule type="expression" priority="2" id="{87AA2FFB-5388-407E-A904-17D35DAE689B}">
            <xm:f>Calculation_Plastic!$B$8=FALSE</xm:f>
            <x14:dxf>
              <font>
                <color rgb="FF426A54"/>
              </font>
              <fill>
                <patternFill>
                  <bgColor rgb="FF426A54"/>
                </patternFill>
              </fill>
            </x14:dxf>
          </x14:cfRule>
          <xm:sqref>K16:N17</xm:sqref>
        </x14:conditionalFormatting>
        <x14:conditionalFormatting xmlns:xm="http://schemas.microsoft.com/office/excel/2006/main">
          <x14:cfRule type="expression" priority="1" id="{4CE7BA8A-292D-4260-AA91-9E110AB6B99D}">
            <xm:f>Calculation_Plastic!$B$8=TRUE</xm:f>
            <x14:dxf>
              <font>
                <color rgb="FF426A54"/>
              </font>
              <fill>
                <patternFill>
                  <bgColor rgb="FF426A54"/>
                </patternFill>
              </fill>
            </x14:dxf>
          </x14:cfRule>
          <xm:sqref>K19:O20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166E6-99A1-445C-8AF3-5CFD812B803A}">
  <sheetPr published="0" codeName="Sheet17"/>
  <dimension ref="A1:T43"/>
  <sheetViews>
    <sheetView showGridLines="0" showRowColHeaders="0" zoomScaleNormal="100" workbookViewId="0">
      <selection activeCell="F9" sqref="F9"/>
    </sheetView>
  </sheetViews>
  <sheetFormatPr defaultColWidth="0" defaultRowHeight="12.6" zeroHeight="1" x14ac:dyDescent="0.2"/>
  <cols>
    <col min="1" max="4" width="8.26953125" style="2" customWidth="1"/>
    <col min="5" max="5" width="16.453125" style="2" customWidth="1"/>
    <col min="6" max="6" width="8.26953125" style="2" customWidth="1"/>
    <col min="7" max="7" width="6.90625" style="2" customWidth="1"/>
    <col min="8" max="12" width="8.26953125" style="2" customWidth="1"/>
    <col min="13" max="13" width="6.7265625" style="2" customWidth="1"/>
    <col min="14" max="14" width="8.26953125" style="2" customWidth="1"/>
    <col min="15" max="15" width="14.36328125" style="2" customWidth="1"/>
    <col min="16" max="16" width="12.90625" style="2" customWidth="1"/>
    <col min="17" max="20" width="11" style="2" customWidth="1"/>
    <col min="21" max="16384" width="11" style="2" hidden="1"/>
  </cols>
  <sheetData>
    <row r="1" spans="1:20" s="1" customFormat="1" ht="10.199999999999999" x14ac:dyDescent="0.2">
      <c r="A1" s="51"/>
      <c r="B1" s="51"/>
      <c r="C1" s="51"/>
      <c r="D1" s="51"/>
      <c r="E1" s="51"/>
      <c r="F1" s="23"/>
      <c r="G1" s="23"/>
      <c r="H1" s="23"/>
      <c r="I1" s="23"/>
      <c r="J1" s="23"/>
      <c r="K1" s="23"/>
      <c r="L1" s="23"/>
      <c r="M1" s="23"/>
      <c r="N1" s="23"/>
      <c r="O1" s="23"/>
      <c r="P1" s="23"/>
      <c r="Q1" s="26"/>
      <c r="R1" s="26"/>
      <c r="S1" s="26"/>
      <c r="T1" s="26"/>
    </row>
    <row r="2" spans="1:20" s="1" customFormat="1" ht="19.5" customHeight="1" x14ac:dyDescent="0.2">
      <c r="A2" s="51"/>
      <c r="B2" s="51"/>
      <c r="C2" s="51"/>
      <c r="D2" s="51"/>
      <c r="E2" s="51"/>
      <c r="F2" s="23"/>
      <c r="G2" s="23"/>
      <c r="H2" s="23"/>
      <c r="I2" s="23"/>
      <c r="J2" s="23"/>
      <c r="K2" s="23"/>
      <c r="L2" s="23"/>
      <c r="M2" s="23"/>
      <c r="N2" s="23"/>
      <c r="O2" s="23"/>
      <c r="P2" s="23"/>
      <c r="Q2" s="26"/>
      <c r="R2" s="26"/>
      <c r="S2" s="26"/>
      <c r="T2" s="26"/>
    </row>
    <row r="3" spans="1:20" s="8" customFormat="1" ht="40.799999999999997" x14ac:dyDescent="0.75">
      <c r="A3" s="65"/>
      <c r="B3" s="54" t="s">
        <v>25</v>
      </c>
      <c r="C3" s="49"/>
      <c r="D3" s="50"/>
      <c r="E3" s="48"/>
      <c r="F3" s="25"/>
      <c r="G3" s="25"/>
      <c r="H3" s="25"/>
      <c r="I3" s="25"/>
      <c r="J3" s="25"/>
      <c r="K3" s="25"/>
      <c r="L3" s="25"/>
      <c r="M3" s="25"/>
      <c r="N3" s="25"/>
      <c r="O3" s="25"/>
      <c r="P3" s="25"/>
      <c r="Q3" s="28"/>
      <c r="R3" s="28"/>
      <c r="S3" s="28"/>
      <c r="T3" s="28"/>
    </row>
    <row r="4" spans="1:20" s="9" customFormat="1" ht="21.75" customHeight="1" x14ac:dyDescent="0.25">
      <c r="A4" s="66"/>
      <c r="B4" s="42"/>
      <c r="C4" s="43"/>
      <c r="D4" s="44"/>
      <c r="E4" s="67"/>
      <c r="F4" s="46"/>
      <c r="G4" s="46"/>
      <c r="H4" s="46"/>
      <c r="I4" s="46"/>
      <c r="J4" s="46"/>
      <c r="K4" s="46"/>
      <c r="L4" s="46"/>
      <c r="M4" s="46"/>
      <c r="N4" s="46"/>
      <c r="O4" s="46"/>
      <c r="P4" s="46"/>
      <c r="Q4" s="37"/>
      <c r="R4" s="37"/>
      <c r="S4" s="37"/>
      <c r="T4" s="37"/>
    </row>
    <row r="5" spans="1:20" ht="21.75" customHeight="1" x14ac:dyDescent="0.25">
      <c r="A5" s="55"/>
      <c r="B5" s="55"/>
      <c r="C5" s="55"/>
      <c r="D5" s="55"/>
      <c r="E5" s="55"/>
      <c r="F5" s="56"/>
      <c r="G5" s="56"/>
      <c r="H5" s="56"/>
      <c r="I5" s="56"/>
      <c r="J5" s="56"/>
      <c r="K5" s="56"/>
      <c r="L5" s="56"/>
      <c r="M5" s="56"/>
      <c r="N5" s="56"/>
      <c r="O5" s="56"/>
      <c r="P5" s="56"/>
      <c r="Q5" s="27"/>
      <c r="R5" s="27"/>
      <c r="S5" s="27"/>
      <c r="T5" s="27"/>
    </row>
    <row r="6" spans="1:20" ht="18" x14ac:dyDescent="0.35">
      <c r="A6" s="71"/>
      <c r="B6" s="71"/>
      <c r="C6" s="71"/>
      <c r="D6" s="71"/>
      <c r="E6" s="71"/>
      <c r="F6" s="71"/>
      <c r="G6" s="71"/>
      <c r="H6" s="71"/>
      <c r="I6" s="71"/>
      <c r="J6" s="71"/>
      <c r="K6" s="71"/>
      <c r="L6" s="71"/>
      <c r="M6" s="71"/>
      <c r="N6" s="71"/>
      <c r="O6" s="71"/>
      <c r="P6" s="71"/>
      <c r="Q6" s="27"/>
      <c r="R6" s="27"/>
      <c r="S6" s="27"/>
      <c r="T6" s="27"/>
    </row>
    <row r="7" spans="1:20" ht="18" x14ac:dyDescent="0.35">
      <c r="A7" s="71"/>
      <c r="B7" s="71"/>
      <c r="C7" s="71"/>
      <c r="D7" s="71"/>
      <c r="E7" s="71"/>
      <c r="F7" s="237" t="s">
        <v>37</v>
      </c>
      <c r="G7" s="237"/>
      <c r="H7" s="237"/>
      <c r="I7" s="237"/>
      <c r="J7" s="237"/>
      <c r="K7" s="71"/>
      <c r="L7" s="237" t="s">
        <v>24</v>
      </c>
      <c r="M7" s="237"/>
      <c r="N7" s="237"/>
      <c r="O7" s="237"/>
      <c r="P7" s="71"/>
      <c r="Q7" s="27"/>
      <c r="R7" s="27"/>
      <c r="S7" s="27"/>
      <c r="T7" s="27"/>
    </row>
    <row r="8" spans="1:20" ht="18" x14ac:dyDescent="0.35">
      <c r="A8" s="71"/>
      <c r="B8" s="71"/>
      <c r="C8" s="71"/>
      <c r="D8" s="71"/>
      <c r="E8" s="71"/>
      <c r="F8" s="237"/>
      <c r="G8" s="237"/>
      <c r="H8" s="237"/>
      <c r="I8" s="237"/>
      <c r="J8" s="237"/>
      <c r="K8" s="71"/>
      <c r="L8" s="237"/>
      <c r="M8" s="237"/>
      <c r="N8" s="237"/>
      <c r="O8" s="237"/>
      <c r="P8" s="71"/>
      <c r="Q8" s="27"/>
      <c r="R8" s="27"/>
      <c r="S8" s="27"/>
      <c r="T8" s="27"/>
    </row>
    <row r="9" spans="1:20" ht="18" x14ac:dyDescent="0.35">
      <c r="A9" s="71"/>
      <c r="B9" s="71"/>
      <c r="C9" s="71"/>
      <c r="D9" s="71"/>
      <c r="E9" s="71"/>
      <c r="F9" s="80">
        <v>10</v>
      </c>
      <c r="G9" s="71" t="s">
        <v>135</v>
      </c>
      <c r="H9" s="71"/>
      <c r="I9" s="71"/>
      <c r="J9" s="71"/>
      <c r="K9" s="71"/>
      <c r="L9" s="71" t="str">
        <f ca="1">Calculation_Plastic_Product_Name&amp;" | "&amp; Calculation_Plastic_Product_Specification</f>
        <v>Plastic drum | Tight head | Virgin plastic</v>
      </c>
      <c r="M9" s="71"/>
      <c r="N9" s="71"/>
      <c r="O9" s="71"/>
      <c r="P9" s="71"/>
      <c r="Q9" s="27"/>
      <c r="R9" s="27"/>
      <c r="S9" s="27"/>
      <c r="T9" s="27"/>
    </row>
    <row r="10" spans="1:20" ht="18" x14ac:dyDescent="0.35">
      <c r="A10" s="71"/>
      <c r="B10" s="71"/>
      <c r="C10" s="71"/>
      <c r="D10" s="71"/>
      <c r="E10" s="71"/>
      <c r="F10" s="71"/>
      <c r="G10" s="71"/>
      <c r="H10" s="71"/>
      <c r="I10" s="71"/>
      <c r="J10" s="71"/>
      <c r="K10" s="71"/>
      <c r="L10" s="71"/>
      <c r="M10" s="71"/>
      <c r="N10" s="71"/>
      <c r="O10" s="71"/>
      <c r="P10" s="71"/>
      <c r="Q10" s="27"/>
      <c r="R10" s="27"/>
      <c r="S10" s="27"/>
      <c r="T10" s="27"/>
    </row>
    <row r="11" spans="1:20" ht="18" x14ac:dyDescent="0.35">
      <c r="A11" s="71"/>
      <c r="B11" s="71"/>
      <c r="C11" s="71"/>
      <c r="D11" s="71"/>
      <c r="E11" s="71"/>
      <c r="F11" s="237" t="s">
        <v>26</v>
      </c>
      <c r="G11" s="237"/>
      <c r="H11" s="237"/>
      <c r="I11" s="237"/>
      <c r="J11" s="71"/>
      <c r="K11" s="71"/>
      <c r="L11" s="79" t="s">
        <v>39</v>
      </c>
      <c r="M11" s="71"/>
      <c r="N11" s="107">
        <f ca="1">CALCULATION_PLASTIC_MASS_VIRGIN_PE</f>
        <v>21</v>
      </c>
      <c r="O11" s="79" t="s">
        <v>41</v>
      </c>
      <c r="P11" s="71"/>
      <c r="Q11" s="27"/>
      <c r="R11" s="27"/>
      <c r="S11" s="27"/>
      <c r="T11" s="27"/>
    </row>
    <row r="12" spans="1:20" ht="18" x14ac:dyDescent="0.35">
      <c r="A12" s="71"/>
      <c r="B12" s="71"/>
      <c r="C12" s="71"/>
      <c r="D12" s="71"/>
      <c r="E12" s="71"/>
      <c r="F12" s="237"/>
      <c r="G12" s="237"/>
      <c r="H12" s="237"/>
      <c r="I12" s="237"/>
      <c r="J12" s="71"/>
      <c r="K12" s="71"/>
      <c r="L12" s="170" t="s">
        <v>40</v>
      </c>
      <c r="M12" s="69"/>
      <c r="N12" s="171">
        <f ca="1">CALCULATION_PLASTIC_MASS_RECYCLED_PE</f>
        <v>0</v>
      </c>
      <c r="O12" s="172" t="s">
        <v>41</v>
      </c>
      <c r="P12" s="71"/>
      <c r="Q12" s="27"/>
      <c r="R12" s="27"/>
      <c r="S12" s="27"/>
      <c r="T12" s="27"/>
    </row>
    <row r="13" spans="1:20" ht="18" x14ac:dyDescent="0.35">
      <c r="A13" s="71"/>
      <c r="B13" s="71"/>
      <c r="C13" s="71"/>
      <c r="D13" s="71"/>
      <c r="E13" s="71"/>
      <c r="F13" s="80">
        <v>10</v>
      </c>
      <c r="G13" s="71" t="s">
        <v>136</v>
      </c>
      <c r="H13" s="71"/>
      <c r="I13" s="71"/>
      <c r="J13" s="71"/>
      <c r="K13" s="71"/>
      <c r="L13" s="79" t="s">
        <v>138</v>
      </c>
      <c r="M13" s="71"/>
      <c r="N13" s="169">
        <f ca="1">IFERROR(N11+N12,"")</f>
        <v>21</v>
      </c>
      <c r="O13" s="79" t="s">
        <v>41</v>
      </c>
      <c r="P13" s="71"/>
      <c r="Q13" s="27"/>
      <c r="R13" s="27"/>
      <c r="S13" s="27"/>
      <c r="T13" s="27"/>
    </row>
    <row r="14" spans="1:20" ht="18" x14ac:dyDescent="0.35">
      <c r="A14" s="71"/>
      <c r="B14" s="71"/>
      <c r="C14" s="71"/>
      <c r="D14" s="71"/>
      <c r="E14" s="71"/>
      <c r="F14" s="71"/>
      <c r="G14" s="71"/>
      <c r="H14" s="71"/>
      <c r="I14" s="71"/>
      <c r="J14" s="71"/>
      <c r="K14" s="71"/>
      <c r="L14" s="71"/>
      <c r="M14" s="71"/>
      <c r="N14" s="71"/>
      <c r="O14" s="71"/>
      <c r="P14" s="71"/>
      <c r="Q14" s="27"/>
      <c r="R14" s="27"/>
      <c r="S14" s="27"/>
      <c r="T14" s="27"/>
    </row>
    <row r="15" spans="1:20" ht="18" x14ac:dyDescent="0.35">
      <c r="A15" s="71"/>
      <c r="B15" s="71"/>
      <c r="C15" s="71"/>
      <c r="D15" s="71"/>
      <c r="E15" s="71"/>
      <c r="F15" s="72" t="s">
        <v>38</v>
      </c>
      <c r="G15" s="71"/>
      <c r="H15" s="71"/>
      <c r="I15" s="71"/>
      <c r="J15" s="71"/>
      <c r="K15" s="71"/>
      <c r="L15" s="71"/>
      <c r="M15" s="71"/>
      <c r="N15" s="71"/>
      <c r="O15" s="71"/>
      <c r="P15" s="71"/>
      <c r="Q15" s="27"/>
      <c r="R15" s="27"/>
      <c r="S15" s="27"/>
      <c r="T15" s="27"/>
    </row>
    <row r="16" spans="1:20" ht="16.5" customHeight="1" x14ac:dyDescent="0.35">
      <c r="A16" s="71"/>
      <c r="B16" s="71"/>
      <c r="C16" s="71"/>
      <c r="D16" s="71"/>
      <c r="E16" s="71"/>
      <c r="F16" s="71"/>
      <c r="G16" s="71"/>
      <c r="H16" s="71"/>
      <c r="I16" s="71"/>
      <c r="J16" s="71"/>
      <c r="K16" s="71"/>
      <c r="L16" s="71"/>
      <c r="M16" s="71"/>
      <c r="N16" s="71"/>
      <c r="O16" s="71"/>
      <c r="P16" s="71"/>
      <c r="Q16" s="27"/>
      <c r="R16" s="27"/>
      <c r="S16" s="27"/>
      <c r="T16" s="27"/>
    </row>
    <row r="17" spans="1:20" ht="18" x14ac:dyDescent="0.35">
      <c r="A17" s="71"/>
      <c r="B17" s="71"/>
      <c r="C17" s="71"/>
      <c r="D17" s="71"/>
      <c r="E17" s="71"/>
      <c r="F17" s="74" t="s">
        <v>49</v>
      </c>
      <c r="G17" s="238" t="s">
        <v>226</v>
      </c>
      <c r="H17" s="238"/>
      <c r="I17" s="238"/>
      <c r="J17" s="71"/>
      <c r="K17" s="71"/>
      <c r="L17" s="71"/>
      <c r="M17" s="71"/>
      <c r="N17" s="71"/>
      <c r="O17" s="71"/>
      <c r="P17" s="71"/>
      <c r="Q17" s="27"/>
      <c r="R17" s="27"/>
      <c r="S17" s="27"/>
      <c r="T17" s="27"/>
    </row>
    <row r="18" spans="1:20" ht="18" x14ac:dyDescent="0.35">
      <c r="A18" s="71"/>
      <c r="B18" s="71"/>
      <c r="C18" s="71"/>
      <c r="D18" s="71"/>
      <c r="E18" s="71"/>
      <c r="F18" s="74" t="s">
        <v>51</v>
      </c>
      <c r="G18" s="239"/>
      <c r="H18" s="239"/>
      <c r="I18" s="239"/>
      <c r="J18" s="71"/>
      <c r="K18" s="71"/>
      <c r="L18" s="71"/>
      <c r="M18" s="71"/>
      <c r="N18" s="71"/>
      <c r="O18" s="71"/>
      <c r="P18" s="71"/>
      <c r="Q18" s="27"/>
      <c r="R18" s="27"/>
      <c r="S18" s="27"/>
      <c r="T18" s="27"/>
    </row>
    <row r="19" spans="1:20" ht="18" x14ac:dyDescent="0.35">
      <c r="A19" s="71"/>
      <c r="B19" s="71"/>
      <c r="C19" s="71"/>
      <c r="D19" s="71"/>
      <c r="E19" s="71"/>
      <c r="F19" s="74" t="s">
        <v>131</v>
      </c>
      <c r="G19" s="236"/>
      <c r="H19" s="236"/>
      <c r="I19" s="236"/>
      <c r="J19" s="71"/>
      <c r="K19" s="71"/>
      <c r="L19" s="71"/>
      <c r="M19" s="71"/>
      <c r="N19" s="71"/>
      <c r="O19" s="71"/>
      <c r="P19" s="71"/>
      <c r="Q19" s="27"/>
      <c r="R19" s="27"/>
      <c r="S19" s="27"/>
      <c r="T19" s="27"/>
    </row>
    <row r="20" spans="1:20" ht="18.75" customHeight="1" x14ac:dyDescent="0.35">
      <c r="A20" s="71"/>
      <c r="B20" s="71"/>
      <c r="C20" s="71"/>
      <c r="D20" s="71"/>
      <c r="E20" s="71"/>
      <c r="F20" s="71"/>
      <c r="G20" s="71"/>
      <c r="H20" s="71"/>
      <c r="I20" s="71"/>
      <c r="J20" s="71"/>
      <c r="K20" s="71"/>
      <c r="L20" s="71"/>
      <c r="M20" s="71"/>
      <c r="N20" s="71" t="s">
        <v>137</v>
      </c>
      <c r="O20" s="71"/>
      <c r="P20" s="71"/>
      <c r="Q20" s="27"/>
      <c r="R20" s="27"/>
      <c r="S20" s="27"/>
      <c r="T20" s="27"/>
    </row>
    <row r="21" spans="1:20" ht="10.5" customHeight="1" x14ac:dyDescent="0.35">
      <c r="A21" s="173"/>
      <c r="B21" s="173"/>
      <c r="C21" s="173"/>
      <c r="D21" s="173"/>
      <c r="E21" s="173"/>
      <c r="F21" s="173"/>
      <c r="G21" s="173"/>
      <c r="H21" s="173"/>
      <c r="I21" s="173"/>
      <c r="J21" s="173"/>
      <c r="K21" s="173"/>
      <c r="L21" s="173"/>
      <c r="M21" s="173"/>
      <c r="N21" s="173"/>
      <c r="O21" s="173"/>
      <c r="P21" s="173"/>
      <c r="Q21" s="27"/>
      <c r="R21" s="27"/>
      <c r="S21" s="27"/>
      <c r="T21" s="27"/>
    </row>
    <row r="22" spans="1:20" x14ac:dyDescent="0.2">
      <c r="A22" s="24"/>
      <c r="B22" s="24"/>
      <c r="C22" s="24"/>
      <c r="D22" s="24"/>
      <c r="E22" s="24"/>
      <c r="F22" s="24"/>
      <c r="G22" s="24"/>
      <c r="H22" s="24"/>
      <c r="I22" s="24"/>
      <c r="J22" s="24"/>
      <c r="K22" s="24"/>
      <c r="L22" s="24"/>
      <c r="M22" s="24"/>
      <c r="N22" s="24"/>
      <c r="O22" s="24"/>
      <c r="P22" s="24"/>
      <c r="Q22" s="27"/>
      <c r="R22" s="27"/>
      <c r="S22" s="27"/>
      <c r="T22" s="27"/>
    </row>
    <row r="23" spans="1:20" x14ac:dyDescent="0.2">
      <c r="A23" s="24"/>
      <c r="B23" s="24"/>
      <c r="C23" s="24"/>
      <c r="D23" s="24"/>
      <c r="E23" s="24"/>
      <c r="F23" s="24"/>
      <c r="G23" s="24"/>
      <c r="H23" s="24"/>
      <c r="I23" s="24"/>
      <c r="J23" s="24"/>
      <c r="K23" s="24"/>
      <c r="L23" s="24"/>
      <c r="M23" s="24"/>
      <c r="N23" s="24"/>
      <c r="O23" s="24"/>
      <c r="P23" s="24"/>
      <c r="Q23" s="27"/>
      <c r="R23" s="27"/>
      <c r="S23" s="27"/>
      <c r="T23" s="27"/>
    </row>
    <row r="24" spans="1:20" x14ac:dyDescent="0.2">
      <c r="A24" s="24"/>
      <c r="B24" s="24"/>
      <c r="C24" s="24"/>
      <c r="D24" s="24"/>
      <c r="E24" s="24"/>
      <c r="F24" s="24"/>
      <c r="G24" s="24"/>
      <c r="H24" s="24"/>
      <c r="I24" s="24"/>
      <c r="J24" s="24"/>
      <c r="K24" s="24"/>
      <c r="L24" s="24"/>
      <c r="M24" s="24"/>
      <c r="N24" s="24"/>
      <c r="O24" s="24"/>
      <c r="P24" s="24"/>
      <c r="Q24" s="27"/>
      <c r="R24" s="27"/>
      <c r="S24" s="27"/>
      <c r="T24" s="27"/>
    </row>
    <row r="25" spans="1:20" x14ac:dyDescent="0.2">
      <c r="A25" s="24"/>
      <c r="B25" s="24"/>
      <c r="C25" s="24"/>
      <c r="D25" s="24"/>
      <c r="E25" s="24"/>
      <c r="F25" s="24"/>
      <c r="G25" s="24"/>
      <c r="H25" s="24"/>
      <c r="I25" s="24"/>
      <c r="J25" s="24"/>
      <c r="K25" s="24"/>
      <c r="L25" s="24"/>
      <c r="M25" s="24"/>
      <c r="N25" s="24"/>
      <c r="O25" s="24"/>
      <c r="P25" s="24"/>
      <c r="Q25" s="27"/>
      <c r="R25" s="27"/>
      <c r="S25" s="27"/>
      <c r="T25" s="27"/>
    </row>
    <row r="26" spans="1:20" x14ac:dyDescent="0.2">
      <c r="A26" s="24"/>
      <c r="B26" s="24"/>
      <c r="C26" s="24"/>
      <c r="D26" s="24"/>
      <c r="E26" s="24"/>
      <c r="F26" s="24"/>
      <c r="G26" s="24"/>
      <c r="H26" s="24"/>
      <c r="I26" s="24"/>
      <c r="J26" s="24"/>
      <c r="K26" s="24"/>
      <c r="L26" s="24"/>
      <c r="M26" s="24"/>
      <c r="N26" s="24"/>
      <c r="O26" s="24"/>
      <c r="P26" s="24"/>
      <c r="Q26" s="27"/>
      <c r="R26" s="27"/>
      <c r="S26" s="27"/>
      <c r="T26" s="27"/>
    </row>
    <row r="27" spans="1:20" ht="26.25" customHeight="1" x14ac:dyDescent="0.2">
      <c r="A27" s="24"/>
      <c r="B27" s="24"/>
      <c r="C27" s="24"/>
      <c r="D27" s="24"/>
      <c r="E27" s="24"/>
      <c r="F27" s="24"/>
      <c r="G27" s="24"/>
      <c r="H27" s="24"/>
      <c r="I27" s="24"/>
      <c r="J27" s="24"/>
      <c r="K27" s="24"/>
      <c r="L27" s="24"/>
      <c r="M27" s="24"/>
      <c r="N27" s="24"/>
      <c r="O27" s="24"/>
      <c r="P27" s="24"/>
      <c r="Q27" s="27"/>
      <c r="R27" s="27"/>
      <c r="S27" s="27"/>
      <c r="T27" s="27"/>
    </row>
    <row r="28" spans="1:20" x14ac:dyDescent="0.2">
      <c r="A28" s="27"/>
      <c r="B28" s="27"/>
      <c r="C28" s="27"/>
      <c r="D28" s="27"/>
      <c r="E28" s="27"/>
      <c r="F28" s="27"/>
      <c r="G28" s="27"/>
      <c r="H28" s="27"/>
      <c r="I28" s="27"/>
      <c r="J28" s="27"/>
      <c r="K28" s="27"/>
      <c r="L28" s="27"/>
      <c r="M28" s="27"/>
      <c r="N28" s="27"/>
      <c r="O28" s="27"/>
      <c r="P28" s="27"/>
      <c r="Q28" s="27"/>
      <c r="R28" s="27"/>
      <c r="S28" s="27"/>
      <c r="T28" s="27"/>
    </row>
    <row r="29" spans="1:20" x14ac:dyDescent="0.2">
      <c r="A29" s="27"/>
      <c r="B29" s="27"/>
      <c r="C29" s="27"/>
      <c r="D29" s="27"/>
      <c r="E29" s="27"/>
      <c r="F29" s="27"/>
      <c r="G29" s="27"/>
      <c r="H29" s="27"/>
      <c r="I29" s="27"/>
      <c r="J29" s="27"/>
      <c r="K29" s="27"/>
      <c r="L29" s="27"/>
      <c r="M29" s="27"/>
      <c r="N29" s="27"/>
      <c r="O29" s="27"/>
      <c r="P29" s="27"/>
      <c r="Q29" s="27"/>
      <c r="R29" s="27"/>
      <c r="S29" s="27"/>
      <c r="T29" s="27"/>
    </row>
    <row r="30" spans="1:20" x14ac:dyDescent="0.2">
      <c r="A30" s="27"/>
      <c r="B30" s="27"/>
      <c r="C30" s="27"/>
      <c r="D30" s="27"/>
      <c r="E30" s="27"/>
      <c r="F30" s="27"/>
      <c r="G30" s="27"/>
      <c r="H30" s="27"/>
      <c r="I30" s="27"/>
      <c r="J30" s="27"/>
      <c r="K30" s="27"/>
      <c r="L30" s="27"/>
      <c r="M30" s="27"/>
      <c r="N30" s="27"/>
      <c r="O30" s="27"/>
      <c r="P30" s="27"/>
      <c r="Q30" s="27"/>
      <c r="R30" s="27"/>
      <c r="S30" s="27"/>
      <c r="T30" s="27"/>
    </row>
    <row r="31" spans="1:20" x14ac:dyDescent="0.2">
      <c r="A31" s="27"/>
      <c r="B31" s="27"/>
      <c r="C31" s="27"/>
      <c r="D31" s="27"/>
      <c r="E31" s="27"/>
      <c r="F31" s="27"/>
      <c r="G31" s="27"/>
      <c r="H31" s="27"/>
      <c r="I31" s="27"/>
      <c r="J31" s="27"/>
      <c r="K31" s="27"/>
      <c r="L31" s="27"/>
      <c r="M31" s="27"/>
      <c r="N31" s="27"/>
      <c r="O31" s="27"/>
      <c r="P31" s="27"/>
      <c r="Q31" s="27"/>
      <c r="R31" s="27"/>
      <c r="S31" s="27"/>
      <c r="T31" s="27"/>
    </row>
    <row r="32" spans="1:20" x14ac:dyDescent="0.2">
      <c r="A32" s="27"/>
      <c r="B32" s="27"/>
      <c r="C32" s="27"/>
      <c r="D32" s="27"/>
      <c r="E32" s="27"/>
      <c r="F32" s="27"/>
      <c r="G32" s="27"/>
      <c r="H32" s="27"/>
      <c r="I32" s="27"/>
      <c r="J32" s="27"/>
      <c r="K32" s="27"/>
      <c r="L32" s="27"/>
      <c r="M32" s="27"/>
      <c r="N32" s="27"/>
      <c r="O32" s="27"/>
      <c r="P32" s="27"/>
      <c r="Q32" s="27"/>
      <c r="R32" s="27"/>
      <c r="S32" s="27"/>
      <c r="T32" s="27"/>
    </row>
    <row r="33" spans="1:20" x14ac:dyDescent="0.2">
      <c r="A33" s="27"/>
      <c r="B33" s="27"/>
      <c r="C33" s="27"/>
      <c r="D33" s="27"/>
      <c r="E33" s="27"/>
      <c r="F33" s="27"/>
      <c r="G33" s="27"/>
      <c r="H33" s="27"/>
      <c r="I33" s="27"/>
      <c r="J33" s="27"/>
      <c r="K33" s="27"/>
      <c r="L33" s="27"/>
      <c r="M33" s="27"/>
      <c r="N33" s="27"/>
      <c r="O33" s="27"/>
      <c r="P33" s="27"/>
      <c r="Q33" s="27"/>
      <c r="R33" s="27"/>
      <c r="S33" s="27"/>
      <c r="T33" s="27"/>
    </row>
    <row r="34" spans="1:20" x14ac:dyDescent="0.2">
      <c r="A34" s="27"/>
      <c r="B34" s="27"/>
      <c r="C34" s="27"/>
      <c r="D34" s="27"/>
      <c r="E34" s="27"/>
      <c r="F34" s="27"/>
      <c r="G34" s="27"/>
      <c r="H34" s="27"/>
      <c r="I34" s="27"/>
      <c r="J34" s="27"/>
      <c r="K34" s="27"/>
      <c r="L34" s="27"/>
      <c r="M34" s="27"/>
      <c r="N34" s="27"/>
      <c r="O34" s="27"/>
      <c r="P34" s="27"/>
      <c r="Q34" s="27"/>
      <c r="R34" s="27"/>
      <c r="S34" s="27"/>
      <c r="T34" s="27"/>
    </row>
    <row r="35" spans="1:20" x14ac:dyDescent="0.2">
      <c r="A35" s="27"/>
      <c r="B35" s="27"/>
      <c r="C35" s="27"/>
      <c r="D35" s="27"/>
      <c r="E35" s="27"/>
      <c r="F35" s="27"/>
      <c r="G35" s="27"/>
      <c r="H35" s="27"/>
      <c r="I35" s="27"/>
      <c r="J35" s="27"/>
      <c r="K35" s="27"/>
      <c r="L35" s="27"/>
      <c r="M35" s="27"/>
      <c r="N35" s="27"/>
      <c r="O35" s="27"/>
      <c r="P35" s="27"/>
      <c r="Q35" s="27"/>
      <c r="R35" s="27"/>
      <c r="S35" s="27"/>
      <c r="T35" s="27"/>
    </row>
    <row r="36" spans="1:20" x14ac:dyDescent="0.2">
      <c r="A36" s="27"/>
      <c r="B36" s="27"/>
      <c r="C36" s="27"/>
      <c r="D36" s="27"/>
      <c r="E36" s="27"/>
      <c r="F36" s="27"/>
      <c r="G36" s="27"/>
      <c r="H36" s="27"/>
      <c r="I36" s="27"/>
      <c r="J36" s="27"/>
      <c r="K36" s="27"/>
      <c r="L36" s="27"/>
      <c r="M36" s="27"/>
      <c r="N36" s="27"/>
      <c r="O36" s="27"/>
      <c r="P36" s="27"/>
      <c r="Q36" s="27"/>
      <c r="R36" s="27"/>
      <c r="S36" s="27"/>
      <c r="T36" s="27"/>
    </row>
    <row r="37" spans="1:20" x14ac:dyDescent="0.2">
      <c r="A37" s="27"/>
      <c r="B37" s="27"/>
      <c r="C37" s="27"/>
      <c r="D37" s="27"/>
      <c r="E37" s="27"/>
      <c r="F37" s="27"/>
      <c r="G37" s="27"/>
      <c r="H37" s="27"/>
      <c r="I37" s="27"/>
      <c r="J37" s="27"/>
      <c r="K37" s="27"/>
      <c r="L37" s="27"/>
      <c r="M37" s="27"/>
      <c r="N37" s="27"/>
      <c r="O37" s="27"/>
      <c r="P37" s="27"/>
      <c r="Q37" s="27"/>
      <c r="R37" s="27"/>
      <c r="S37" s="27"/>
      <c r="T37" s="27"/>
    </row>
    <row r="38" spans="1:20" x14ac:dyDescent="0.2">
      <c r="A38" s="27"/>
      <c r="B38" s="27"/>
      <c r="C38" s="27"/>
      <c r="D38" s="27"/>
      <c r="E38" s="27"/>
      <c r="F38" s="27"/>
      <c r="G38" s="27"/>
      <c r="H38" s="27"/>
      <c r="I38" s="27"/>
      <c r="J38" s="27"/>
      <c r="K38" s="27"/>
      <c r="L38" s="27"/>
      <c r="M38" s="27"/>
      <c r="N38" s="27"/>
      <c r="O38" s="27"/>
      <c r="P38" s="27"/>
      <c r="Q38" s="27"/>
      <c r="R38" s="27"/>
      <c r="S38" s="27"/>
      <c r="T38" s="27"/>
    </row>
    <row r="39" spans="1:20" x14ac:dyDescent="0.2">
      <c r="A39" s="27"/>
      <c r="B39" s="27"/>
      <c r="C39" s="27"/>
      <c r="D39" s="27"/>
      <c r="E39" s="27"/>
      <c r="F39" s="27"/>
      <c r="G39" s="27"/>
      <c r="H39" s="27"/>
      <c r="I39" s="27"/>
      <c r="J39" s="27"/>
      <c r="K39" s="27"/>
      <c r="L39" s="27"/>
      <c r="M39" s="27"/>
      <c r="N39" s="27"/>
      <c r="O39" s="27"/>
      <c r="P39" s="27"/>
      <c r="Q39" s="27"/>
      <c r="R39" s="27"/>
      <c r="S39" s="27"/>
      <c r="T39" s="27"/>
    </row>
    <row r="40" spans="1:20" x14ac:dyDescent="0.2">
      <c r="A40" s="27"/>
      <c r="B40" s="27"/>
      <c r="C40" s="27"/>
      <c r="D40" s="27"/>
      <c r="E40" s="27"/>
      <c r="F40" s="27"/>
      <c r="G40" s="27"/>
      <c r="H40" s="27"/>
      <c r="I40" s="27"/>
      <c r="J40" s="27"/>
      <c r="K40" s="27"/>
      <c r="L40" s="27"/>
      <c r="M40" s="27"/>
      <c r="N40" s="27"/>
      <c r="O40" s="27"/>
      <c r="P40" s="27"/>
      <c r="Q40" s="27"/>
      <c r="R40" s="27"/>
      <c r="S40" s="27"/>
      <c r="T40" s="27"/>
    </row>
    <row r="41" spans="1:20" x14ac:dyDescent="0.2">
      <c r="A41" s="27"/>
      <c r="B41" s="27"/>
      <c r="C41" s="27"/>
      <c r="D41" s="27"/>
      <c r="E41" s="27"/>
      <c r="F41" s="27"/>
      <c r="G41" s="27"/>
      <c r="H41" s="27"/>
      <c r="I41" s="27"/>
      <c r="J41" s="27"/>
      <c r="K41" s="27"/>
      <c r="L41" s="27"/>
      <c r="M41" s="27"/>
      <c r="N41" s="27"/>
      <c r="O41" s="27"/>
      <c r="P41" s="27"/>
      <c r="Q41" s="27"/>
      <c r="R41" s="27"/>
      <c r="S41" s="27"/>
      <c r="T41" s="27"/>
    </row>
    <row r="42" spans="1:20" x14ac:dyDescent="0.2">
      <c r="A42" s="27"/>
      <c r="B42" s="27"/>
      <c r="C42" s="27"/>
      <c r="D42" s="27"/>
      <c r="E42" s="27"/>
      <c r="F42" s="27"/>
      <c r="G42" s="27"/>
      <c r="H42" s="27"/>
      <c r="I42" s="27"/>
      <c r="J42" s="27"/>
      <c r="K42" s="27"/>
      <c r="L42" s="27"/>
      <c r="M42" s="27"/>
      <c r="N42" s="27"/>
      <c r="O42" s="27"/>
      <c r="P42" s="27"/>
      <c r="Q42" s="27"/>
      <c r="R42" s="27"/>
      <c r="S42" s="27"/>
      <c r="T42" s="27"/>
    </row>
    <row r="43" spans="1:20" x14ac:dyDescent="0.2">
      <c r="A43" s="27"/>
      <c r="B43" s="27"/>
      <c r="C43" s="27"/>
      <c r="D43" s="27"/>
      <c r="E43" s="27"/>
      <c r="F43" s="27"/>
      <c r="G43" s="27"/>
      <c r="H43" s="27"/>
      <c r="I43" s="27"/>
      <c r="J43" s="27"/>
      <c r="K43" s="27"/>
      <c r="L43" s="27"/>
      <c r="M43" s="27"/>
      <c r="N43" s="27"/>
      <c r="O43" s="27"/>
      <c r="P43" s="27"/>
      <c r="Q43" s="27"/>
      <c r="R43" s="27"/>
      <c r="S43" s="27"/>
      <c r="T43" s="27"/>
    </row>
  </sheetData>
  <sheetProtection algorithmName="SHA-512" hashValue="j2lU06CFD9t4BDTtRkQq2yQSDvZjB+Jy7vEpY8uo2EidXh8DFnWLS4Meuhf/SUyUJ9gaF+mTbdUGLCW5+5eSsQ==" saltValue="WZDlFzyBmxN9vdmBtjjQAg==" spinCount="100000" sheet="1" objects="1" scenarios="1" selectLockedCells="1"/>
  <mergeCells count="6">
    <mergeCell ref="G19:I19"/>
    <mergeCell ref="F7:J8"/>
    <mergeCell ref="L7:O8"/>
    <mergeCell ref="F11:I12"/>
    <mergeCell ref="G17:I17"/>
    <mergeCell ref="G18:I18"/>
  </mergeCells>
  <conditionalFormatting sqref="N11:N12">
    <cfRule type="expression" dxfId="0" priority="1">
      <formula>#REF!="Plastic drum"</formula>
    </cfRule>
  </conditionalFormatting>
  <dataValidations count="2">
    <dataValidation type="decimal" operator="greaterThanOrEqual" allowBlank="1" showInputMessage="1" showErrorMessage="1" sqref="F9 F13" xr:uid="{9DF897C8-74CD-442E-A1E1-E3236E7F0F41}">
      <formula1>0</formula1>
    </dataValidation>
    <dataValidation type="textLength" operator="greaterThanOrEqual" allowBlank="1" showInputMessage="1" showErrorMessage="1" sqref="G17:I17 G18:I18 G19:I19" xr:uid="{32550244-5377-4BE9-A161-901B2405C92C}">
      <formula1>0</formula1>
    </dataValidation>
  </dataValidations>
  <pageMargins left="0.7" right="0.7" top="0.75" bottom="0.75" header="0.3" footer="0.3"/>
  <pageSetup paperSize="9" orientation="portrait" horizontalDpi="300" verticalDpi="0" r:id="rId1"/>
  <ignoredErrors>
    <ignoredError sqref="N11:N12"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FCA73-80D9-4677-B755-4DF191A34CC1}">
  <sheetPr codeName="Blad4">
    <pageSetUpPr autoPageBreaks="0"/>
  </sheetPr>
  <dimension ref="A1:T49"/>
  <sheetViews>
    <sheetView showGridLines="0" showRowColHeaders="0" view="pageBreakPreview" zoomScaleNormal="100" zoomScaleSheetLayoutView="100" zoomScalePageLayoutView="70" workbookViewId="0">
      <selection activeCell="H26" sqref="H26"/>
    </sheetView>
  </sheetViews>
  <sheetFormatPr defaultColWidth="0" defaultRowHeight="10.199999999999999" zeroHeight="1" x14ac:dyDescent="0.2"/>
  <cols>
    <col min="1" max="1" width="4.453125" style="61" customWidth="1"/>
    <col min="2" max="2" width="13.26953125" style="61" customWidth="1"/>
    <col min="3" max="4" width="6.36328125" style="61" customWidth="1"/>
    <col min="5" max="5" width="5.6328125" style="61" customWidth="1"/>
    <col min="6" max="6" width="5.90625" style="61" customWidth="1"/>
    <col min="7" max="7" width="6" style="61" customWidth="1"/>
    <col min="8" max="9" width="6.26953125" style="61" customWidth="1"/>
    <col min="10" max="10" width="5" style="61" customWidth="1"/>
    <col min="11" max="11" width="6" style="61" bestFit="1" customWidth="1"/>
    <col min="12" max="12" width="5.7265625" style="61" bestFit="1" customWidth="1"/>
    <col min="13" max="13" width="5.453125" style="61" customWidth="1"/>
    <col min="14" max="15" width="9" style="61" customWidth="1"/>
    <col min="16" max="20" width="0" style="61" hidden="1" customWidth="1"/>
    <col min="21" max="16384" width="9" style="61" hidden="1"/>
  </cols>
  <sheetData>
    <row r="1" spans="1:15" ht="44.25" customHeight="1" x14ac:dyDescent="0.2">
      <c r="A1" s="178"/>
      <c r="B1" s="178"/>
      <c r="C1" s="178"/>
      <c r="D1" s="178"/>
      <c r="E1" s="178"/>
      <c r="F1" s="178"/>
      <c r="G1" s="178"/>
      <c r="H1" s="178"/>
      <c r="I1" s="178"/>
      <c r="J1" s="178"/>
      <c r="K1" s="178"/>
      <c r="L1" s="178"/>
      <c r="M1" s="178"/>
      <c r="N1" s="178"/>
      <c r="O1" s="178"/>
    </row>
    <row r="2" spans="1:15" ht="121.5" customHeight="1" x14ac:dyDescent="0.2">
      <c r="A2" s="178"/>
      <c r="B2" s="178"/>
      <c r="C2" s="178"/>
      <c r="D2" s="178"/>
      <c r="E2" s="178"/>
      <c r="F2" s="178"/>
      <c r="G2" s="178"/>
      <c r="H2" s="178"/>
      <c r="I2" s="178"/>
      <c r="J2" s="178"/>
      <c r="K2" s="178"/>
      <c r="L2" s="178"/>
      <c r="M2" s="178"/>
      <c r="N2" s="178"/>
      <c r="O2" s="178"/>
    </row>
    <row r="3" spans="1:15" ht="24" customHeight="1" x14ac:dyDescent="0.2">
      <c r="A3" s="179"/>
      <c r="B3" s="179" t="s">
        <v>121</v>
      </c>
      <c r="C3" s="179"/>
      <c r="D3" s="179"/>
      <c r="E3" s="179"/>
      <c r="F3" s="179"/>
      <c r="G3" s="179"/>
      <c r="H3" s="180"/>
      <c r="I3" s="180" t="s">
        <v>48</v>
      </c>
      <c r="J3" s="241">
        <f ca="1">TODAY()</f>
        <v>44706</v>
      </c>
      <c r="K3" s="241"/>
      <c r="L3" s="181"/>
      <c r="M3" s="181"/>
      <c r="N3" s="181" t="s">
        <v>18</v>
      </c>
      <c r="O3" s="182" t="s">
        <v>47</v>
      </c>
    </row>
    <row r="4" spans="1:15" x14ac:dyDescent="0.2">
      <c r="A4" s="183"/>
      <c r="B4" s="183"/>
      <c r="C4" s="183"/>
      <c r="D4" s="183"/>
      <c r="E4" s="183"/>
      <c r="F4" s="183"/>
      <c r="G4" s="183"/>
      <c r="H4" s="183"/>
      <c r="I4" s="183"/>
      <c r="J4" s="183"/>
      <c r="K4" s="183"/>
      <c r="L4" s="183"/>
      <c r="M4" s="183"/>
      <c r="N4" s="183"/>
      <c r="O4" s="183"/>
    </row>
    <row r="5" spans="1:15" ht="14.4" x14ac:dyDescent="0.3">
      <c r="A5" s="183"/>
      <c r="B5" s="184" t="s">
        <v>20</v>
      </c>
      <c r="C5" s="184" t="str">
        <f ca="1">Input3Plastic!$L$9</f>
        <v>Plastic drum | Tight head | Virgin plastic</v>
      </c>
      <c r="D5" s="178"/>
      <c r="E5" s="183"/>
      <c r="F5" s="183"/>
      <c r="G5" s="183"/>
      <c r="H5" s="183"/>
      <c r="I5" s="183"/>
      <c r="J5" s="183"/>
      <c r="K5" s="183"/>
      <c r="L5" s="183"/>
      <c r="M5" s="183"/>
      <c r="N5" s="185"/>
      <c r="O5" s="185"/>
    </row>
    <row r="6" spans="1:15" ht="15" customHeight="1" x14ac:dyDescent="0.2">
      <c r="A6" s="183"/>
      <c r="B6" s="183"/>
      <c r="C6" s="183"/>
      <c r="D6" s="183"/>
      <c r="E6" s="183"/>
      <c r="F6" s="183"/>
      <c r="G6" s="183"/>
      <c r="H6" s="183"/>
      <c r="I6" s="183"/>
      <c r="J6" s="186"/>
      <c r="K6" s="186"/>
      <c r="L6" s="186"/>
      <c r="M6" s="183"/>
      <c r="N6" s="178"/>
      <c r="O6" s="178"/>
    </row>
    <row r="7" spans="1:15" ht="13.5" customHeight="1" x14ac:dyDescent="0.3">
      <c r="A7" s="183"/>
      <c r="B7" s="187" t="s">
        <v>34</v>
      </c>
      <c r="C7" s="183"/>
      <c r="D7" s="183"/>
      <c r="E7" s="183"/>
      <c r="F7" s="183"/>
      <c r="G7" s="183"/>
      <c r="H7" s="183"/>
      <c r="I7" s="183"/>
      <c r="J7" s="186"/>
      <c r="K7" s="186"/>
      <c r="L7" s="186"/>
      <c r="M7" s="183"/>
      <c r="N7" s="178"/>
      <c r="O7" s="178"/>
    </row>
    <row r="8" spans="1:15" ht="6" customHeight="1" x14ac:dyDescent="0.3">
      <c r="A8" s="183"/>
      <c r="B8" s="187"/>
      <c r="C8" s="183"/>
      <c r="D8" s="183"/>
      <c r="E8" s="183"/>
      <c r="F8" s="183"/>
      <c r="G8" s="183"/>
      <c r="H8" s="183"/>
      <c r="I8" s="183"/>
      <c r="J8" s="186"/>
      <c r="K8" s="186"/>
      <c r="L8" s="186"/>
      <c r="M8" s="183"/>
      <c r="N8" s="178"/>
      <c r="O8" s="178"/>
    </row>
    <row r="9" spans="1:15" ht="106.5" customHeight="1" x14ac:dyDescent="0.2">
      <c r="A9" s="185"/>
      <c r="B9" s="242" t="s">
        <v>104</v>
      </c>
      <c r="C9" s="242"/>
      <c r="D9" s="242"/>
      <c r="E9" s="242"/>
      <c r="F9" s="242"/>
      <c r="G9" s="242"/>
      <c r="H9" s="242"/>
      <c r="I9" s="242"/>
      <c r="J9" s="242"/>
      <c r="K9" s="242"/>
      <c r="L9" s="242"/>
      <c r="M9" s="242"/>
      <c r="N9" s="242"/>
      <c r="O9" s="178"/>
    </row>
    <row r="10" spans="1:15" ht="13.8" x14ac:dyDescent="0.2">
      <c r="A10" s="185"/>
      <c r="B10" s="188"/>
      <c r="C10" s="188"/>
      <c r="D10" s="188"/>
      <c r="E10" s="188"/>
      <c r="F10" s="188"/>
      <c r="G10" s="188"/>
      <c r="H10" s="188"/>
      <c r="I10" s="188"/>
      <c r="J10" s="188"/>
      <c r="K10" s="188"/>
      <c r="L10" s="188"/>
      <c r="M10" s="188"/>
      <c r="N10" s="188"/>
      <c r="O10" s="178"/>
    </row>
    <row r="11" spans="1:15" ht="15.6" x14ac:dyDescent="0.3">
      <c r="A11" s="185"/>
      <c r="B11" s="189" t="s">
        <v>31</v>
      </c>
      <c r="C11" s="185"/>
      <c r="D11" s="190"/>
      <c r="E11" s="185"/>
      <c r="F11" s="185"/>
      <c r="G11" s="185"/>
      <c r="H11" s="185"/>
      <c r="I11" s="185"/>
      <c r="J11" s="185"/>
      <c r="K11" s="185"/>
      <c r="L11" s="185"/>
      <c r="M11" s="178"/>
      <c r="N11" s="178"/>
      <c r="O11" s="178"/>
    </row>
    <row r="12" spans="1:15" ht="15.6" x14ac:dyDescent="0.3">
      <c r="A12" s="185"/>
      <c r="B12" s="189"/>
      <c r="C12" s="185"/>
      <c r="D12" s="190"/>
      <c r="E12" s="185"/>
      <c r="F12" s="185"/>
      <c r="G12" s="185"/>
      <c r="H12" s="185"/>
      <c r="I12" s="185"/>
      <c r="J12" s="185"/>
      <c r="K12" s="185"/>
      <c r="L12" s="185"/>
      <c r="M12" s="178"/>
      <c r="N12" s="178"/>
      <c r="O12" s="178"/>
    </row>
    <row r="13" spans="1:15" ht="13.8" x14ac:dyDescent="0.3">
      <c r="A13" s="178"/>
      <c r="B13" s="191" t="s">
        <v>36</v>
      </c>
      <c r="C13" s="192"/>
      <c r="D13" s="192">
        <f>0</f>
        <v>0</v>
      </c>
      <c r="E13" s="192" t="s">
        <v>41</v>
      </c>
      <c r="F13" s="178"/>
      <c r="G13" s="178"/>
      <c r="H13" s="192" t="s">
        <v>52</v>
      </c>
      <c r="I13" s="192"/>
      <c r="J13" s="243" t="str">
        <f>IF(INPUT3_PLASTIC_CLIENT_NAME="","-",INPUT3_PLASTIC_CLIENT_NAME)</f>
        <v>asdf</v>
      </c>
      <c r="K13" s="243"/>
      <c r="L13" s="243"/>
      <c r="M13" s="178"/>
      <c r="N13" s="178"/>
      <c r="O13" s="178"/>
    </row>
    <row r="14" spans="1:15" ht="13.8" x14ac:dyDescent="0.3">
      <c r="A14" s="178"/>
      <c r="B14" s="191" t="s">
        <v>39</v>
      </c>
      <c r="C14" s="192"/>
      <c r="D14" s="192">
        <f ca="1">CALCULATION_PLASTIC_MASS_VIRGIN_PE</f>
        <v>21</v>
      </c>
      <c r="E14" s="192" t="s">
        <v>41</v>
      </c>
      <c r="F14" s="178"/>
      <c r="G14" s="178"/>
      <c r="H14" s="192" t="s">
        <v>50</v>
      </c>
      <c r="I14" s="192"/>
      <c r="J14" s="243" t="str">
        <f>IF(INPUT3_PLASTIC_CLIENT_ADDRESS="","-",INPUT3_PLASTIC_CLIENT_ADDRESS)</f>
        <v>-</v>
      </c>
      <c r="K14" s="243"/>
      <c r="L14" s="243"/>
      <c r="M14" s="178"/>
      <c r="N14" s="178"/>
      <c r="O14" s="178"/>
    </row>
    <row r="15" spans="1:15" ht="13.8" x14ac:dyDescent="0.3">
      <c r="A15" s="178"/>
      <c r="B15" s="191" t="s">
        <v>40</v>
      </c>
      <c r="C15" s="192"/>
      <c r="D15" s="192">
        <f ca="1">CALCULATION_PLASTIC_MASS_RECYCLED_PE</f>
        <v>0</v>
      </c>
      <c r="E15" s="192" t="s">
        <v>41</v>
      </c>
      <c r="F15" s="178"/>
      <c r="G15" s="178"/>
      <c r="H15" s="192" t="s">
        <v>51</v>
      </c>
      <c r="I15" s="192"/>
      <c r="J15" s="244" t="str">
        <f>IF(INPUT3_PLASTIC_CLIENT_OTHER="","-",INPUT3_PLASTIC_CLIENT_OTHER)</f>
        <v>-</v>
      </c>
      <c r="K15" s="244"/>
      <c r="L15" s="244"/>
      <c r="M15" s="178"/>
      <c r="N15" s="178"/>
      <c r="O15" s="178"/>
    </row>
    <row r="16" spans="1:15" ht="13.8" x14ac:dyDescent="0.3">
      <c r="A16" s="178"/>
      <c r="B16" s="191" t="s">
        <v>138</v>
      </c>
      <c r="C16" s="192"/>
      <c r="D16" s="192">
        <f ca="1">CALCULATION_PLASTIC_MASS_PE_MIX</f>
        <v>21</v>
      </c>
      <c r="E16" s="192" t="s">
        <v>41</v>
      </c>
      <c r="F16" s="178"/>
      <c r="G16" s="178"/>
      <c r="H16" s="192"/>
      <c r="I16" s="192"/>
      <c r="J16" s="193"/>
      <c r="K16" s="193"/>
      <c r="L16" s="193"/>
      <c r="M16" s="178"/>
      <c r="N16" s="178"/>
      <c r="O16" s="178"/>
    </row>
    <row r="17" spans="1:20" ht="13.8" x14ac:dyDescent="0.3">
      <c r="A17" s="178"/>
      <c r="B17" s="194" t="s">
        <v>45</v>
      </c>
      <c r="C17" s="192"/>
      <c r="D17" s="192">
        <f>INPUT3_PLASTIC_DISTANCE_TO_CLIENT</f>
        <v>10</v>
      </c>
      <c r="E17" s="192" t="s">
        <v>7</v>
      </c>
      <c r="F17" s="192"/>
      <c r="G17" s="192"/>
      <c r="H17" s="192"/>
      <c r="I17" s="178"/>
      <c r="J17" s="178"/>
      <c r="K17" s="178"/>
      <c r="L17" s="178"/>
      <c r="M17" s="178"/>
      <c r="N17" s="178"/>
      <c r="O17" s="178"/>
    </row>
    <row r="18" spans="1:20" ht="13.8" x14ac:dyDescent="0.3">
      <c r="A18" s="178"/>
      <c r="B18" s="194" t="s">
        <v>46</v>
      </c>
      <c r="C18" s="192"/>
      <c r="D18" s="192">
        <f>INPUT3_PLASTIC_UNITS_PER_TRUCK</f>
        <v>10</v>
      </c>
      <c r="E18" s="195" t="s">
        <v>83</v>
      </c>
      <c r="F18" s="192"/>
      <c r="G18" s="192"/>
      <c r="H18" s="192"/>
      <c r="I18" s="178"/>
      <c r="J18" s="178"/>
      <c r="K18" s="178"/>
      <c r="L18" s="178"/>
      <c r="M18" s="178"/>
      <c r="N18" s="178"/>
      <c r="O18" s="178"/>
    </row>
    <row r="19" spans="1:20" ht="13.8" x14ac:dyDescent="0.3">
      <c r="A19" s="178"/>
      <c r="B19" s="194"/>
      <c r="C19" s="192"/>
      <c r="D19" s="192"/>
      <c r="E19" s="195"/>
      <c r="F19" s="192"/>
      <c r="G19" s="192"/>
      <c r="H19" s="192"/>
      <c r="I19" s="178"/>
      <c r="J19" s="178"/>
      <c r="K19" s="178"/>
      <c r="L19" s="178"/>
      <c r="M19" s="178"/>
      <c r="N19" s="178"/>
      <c r="O19" s="178"/>
    </row>
    <row r="20" spans="1:20" ht="24" customHeight="1" x14ac:dyDescent="0.2">
      <c r="A20" s="196"/>
      <c r="B20" s="240" t="s">
        <v>33</v>
      </c>
      <c r="C20" s="240"/>
      <c r="D20" s="240"/>
      <c r="E20" s="240"/>
      <c r="F20" s="240"/>
      <c r="G20" s="240"/>
      <c r="H20" s="240"/>
      <c r="I20" s="240"/>
      <c r="J20" s="240"/>
      <c r="K20" s="240"/>
      <c r="L20" s="240"/>
      <c r="M20" s="178"/>
      <c r="N20" s="178"/>
      <c r="O20" s="178"/>
    </row>
    <row r="21" spans="1:20" ht="24" customHeight="1" x14ac:dyDescent="0.2">
      <c r="A21" s="196"/>
      <c r="B21" s="197"/>
      <c r="C21" s="197"/>
      <c r="D21" s="197"/>
      <c r="E21" s="197"/>
      <c r="F21" s="197"/>
      <c r="G21" s="197"/>
      <c r="H21" s="198"/>
      <c r="I21" s="198"/>
      <c r="J21" s="199"/>
      <c r="K21" s="247" t="s">
        <v>224</v>
      </c>
      <c r="L21" s="248"/>
      <c r="M21" s="248"/>
      <c r="N21" s="248"/>
      <c r="O21" s="200"/>
      <c r="P21" s="64"/>
      <c r="Q21" s="64"/>
      <c r="R21" s="64"/>
      <c r="S21" s="64"/>
      <c r="T21" s="64"/>
    </row>
    <row r="22" spans="1:20" ht="24" customHeight="1" x14ac:dyDescent="0.2">
      <c r="A22" s="196"/>
      <c r="B22" s="197"/>
      <c r="C22" s="197"/>
      <c r="D22" s="197"/>
      <c r="E22" s="197"/>
      <c r="F22" s="197"/>
      <c r="G22" s="197"/>
      <c r="H22" s="198"/>
      <c r="I22" s="198"/>
      <c r="J22" s="199"/>
      <c r="K22" s="247"/>
      <c r="L22" s="248"/>
      <c r="M22" s="248"/>
      <c r="N22" s="248"/>
      <c r="O22" s="178"/>
    </row>
    <row r="23" spans="1:20" ht="24" customHeight="1" x14ac:dyDescent="0.2">
      <c r="A23" s="196"/>
      <c r="B23" s="197"/>
      <c r="C23" s="197"/>
      <c r="D23" s="197"/>
      <c r="E23" s="197"/>
      <c r="F23" s="197"/>
      <c r="G23" s="197"/>
      <c r="H23" s="198"/>
      <c r="I23" s="198"/>
      <c r="J23" s="199"/>
      <c r="K23" s="247"/>
      <c r="L23" s="248"/>
      <c r="M23" s="248"/>
      <c r="N23" s="248"/>
      <c r="O23" s="178"/>
    </row>
    <row r="24" spans="1:20" ht="24" customHeight="1" x14ac:dyDescent="0.2">
      <c r="A24" s="196"/>
      <c r="B24" s="197"/>
      <c r="C24" s="197"/>
      <c r="D24" s="197"/>
      <c r="E24" s="197"/>
      <c r="F24" s="197"/>
      <c r="G24" s="197"/>
      <c r="H24" s="198"/>
      <c r="I24" s="198"/>
      <c r="J24" s="199"/>
      <c r="K24" s="247"/>
      <c r="L24" s="248"/>
      <c r="M24" s="248"/>
      <c r="N24" s="248"/>
      <c r="O24" s="178"/>
    </row>
    <row r="25" spans="1:20" ht="13.5" customHeight="1" x14ac:dyDescent="0.2">
      <c r="A25" s="178"/>
      <c r="B25" s="201"/>
      <c r="C25" s="201"/>
      <c r="D25" s="201"/>
      <c r="E25" s="201"/>
      <c r="F25" s="201"/>
      <c r="G25" s="201"/>
      <c r="H25" s="198"/>
      <c r="I25" s="198"/>
      <c r="J25" s="199"/>
      <c r="K25" s="247"/>
      <c r="L25" s="248"/>
      <c r="M25" s="248"/>
      <c r="N25" s="248"/>
      <c r="O25" s="178"/>
    </row>
    <row r="26" spans="1:20" ht="13.5" customHeight="1" x14ac:dyDescent="0.2">
      <c r="A26" s="178"/>
      <c r="B26" s="202"/>
      <c r="C26" s="202"/>
      <c r="D26" s="202"/>
      <c r="E26" s="202"/>
      <c r="F26" s="202"/>
      <c r="G26" s="202"/>
      <c r="H26" s="198"/>
      <c r="I26" s="198"/>
      <c r="J26" s="199"/>
      <c r="K26" s="247"/>
      <c r="L26" s="248"/>
      <c r="M26" s="248"/>
      <c r="N26" s="248"/>
      <c r="O26" s="178"/>
    </row>
    <row r="27" spans="1:20" ht="13.5" customHeight="1" x14ac:dyDescent="0.2">
      <c r="A27" s="178"/>
      <c r="B27" s="202"/>
      <c r="C27" s="202"/>
      <c r="D27" s="202"/>
      <c r="E27" s="202"/>
      <c r="F27" s="202"/>
      <c r="G27" s="202"/>
      <c r="H27" s="198"/>
      <c r="I27" s="198"/>
      <c r="J27" s="199"/>
      <c r="K27" s="247"/>
      <c r="L27" s="248"/>
      <c r="M27" s="248"/>
      <c r="N27" s="248"/>
      <c r="O27" s="178"/>
    </row>
    <row r="28" spans="1:20" ht="13.5" customHeight="1" x14ac:dyDescent="0.2">
      <c r="A28" s="178"/>
      <c r="B28" s="202"/>
      <c r="C28" s="202"/>
      <c r="D28" s="202"/>
      <c r="E28" s="202"/>
      <c r="F28" s="202"/>
      <c r="G28" s="202"/>
      <c r="H28" s="198"/>
      <c r="I28" s="198"/>
      <c r="J28" s="199"/>
      <c r="K28" s="247"/>
      <c r="L28" s="248"/>
      <c r="M28" s="248"/>
      <c r="N28" s="248"/>
      <c r="O28" s="178"/>
    </row>
    <row r="29" spans="1:20" ht="13.5" customHeight="1" x14ac:dyDescent="0.2">
      <c r="A29" s="178"/>
      <c r="B29" s="202"/>
      <c r="C29" s="202"/>
      <c r="D29" s="202"/>
      <c r="E29" s="202"/>
      <c r="F29" s="202"/>
      <c r="G29" s="202"/>
      <c r="H29" s="198"/>
      <c r="I29" s="198"/>
      <c r="J29" s="199"/>
      <c r="K29" s="247"/>
      <c r="L29" s="248"/>
      <c r="M29" s="248"/>
      <c r="N29" s="248"/>
      <c r="O29" s="178"/>
    </row>
    <row r="30" spans="1:20" ht="13.5" customHeight="1" x14ac:dyDescent="0.2">
      <c r="A30" s="178"/>
      <c r="B30" s="202"/>
      <c r="C30" s="202"/>
      <c r="D30" s="202"/>
      <c r="E30" s="202"/>
      <c r="F30" s="202"/>
      <c r="G30" s="202"/>
      <c r="H30" s="198"/>
      <c r="I30" s="198"/>
      <c r="J30" s="199"/>
      <c r="K30" s="247"/>
      <c r="L30" s="248"/>
      <c r="M30" s="248"/>
      <c r="N30" s="248"/>
      <c r="O30" s="178"/>
    </row>
    <row r="31" spans="1:20" ht="13.5" customHeight="1" x14ac:dyDescent="0.2">
      <c r="A31" s="178"/>
      <c r="B31" s="202"/>
      <c r="C31" s="249" t="str">
        <f ca="1">ROUND(Calculation_Plastic!$C$34,0) &amp; " lb CO2e/unit"</f>
        <v>62 lb CO2e/unit</v>
      </c>
      <c r="D31" s="249"/>
      <c r="E31" s="249"/>
      <c r="F31" s="203"/>
      <c r="G31" s="249" t="str">
        <f ca="1">ROUND(Calculation_Plastic!$D$34,0) &amp; " lb CO2e/unit"</f>
        <v>51 lb CO2e/unit</v>
      </c>
      <c r="H31" s="249"/>
      <c r="I31" s="249"/>
      <c r="J31" s="204"/>
      <c r="K31" s="247"/>
      <c r="L31" s="248"/>
      <c r="M31" s="248"/>
      <c r="N31" s="248"/>
      <c r="O31" s="178"/>
    </row>
    <row r="32" spans="1:20" ht="13.5" customHeight="1" x14ac:dyDescent="0.2">
      <c r="A32" s="178"/>
      <c r="B32" s="202"/>
      <c r="C32" s="203"/>
      <c r="D32" s="205"/>
      <c r="E32" s="205"/>
      <c r="F32" s="203"/>
      <c r="G32" s="206"/>
      <c r="H32" s="206"/>
      <c r="I32" s="206"/>
      <c r="J32" s="204"/>
      <c r="K32" s="247"/>
      <c r="L32" s="248"/>
      <c r="M32" s="248"/>
      <c r="N32" s="248"/>
      <c r="O32" s="178"/>
    </row>
    <row r="33" spans="1:15" ht="13.5" customHeight="1" x14ac:dyDescent="0.2">
      <c r="A33" s="178"/>
      <c r="B33" s="202"/>
      <c r="C33" s="250" t="s">
        <v>132</v>
      </c>
      <c r="D33" s="250"/>
      <c r="E33" s="250"/>
      <c r="F33" s="250"/>
      <c r="G33" s="250"/>
      <c r="H33" s="207">
        <f ca="1">Calculation_Plastic!$C$34-Calculation_Plastic!$D$34</f>
        <v>11.236467968806444</v>
      </c>
      <c r="I33" s="208" t="s">
        <v>128</v>
      </c>
      <c r="J33" s="209"/>
      <c r="K33" s="203"/>
      <c r="L33" s="178"/>
      <c r="M33" s="178"/>
      <c r="N33" s="178"/>
      <c r="O33" s="178"/>
    </row>
    <row r="34" spans="1:15" ht="13.5" customHeight="1" x14ac:dyDescent="0.2">
      <c r="A34" s="178"/>
      <c r="B34" s="202"/>
      <c r="C34" s="250"/>
      <c r="D34" s="250"/>
      <c r="E34" s="250"/>
      <c r="F34" s="250"/>
      <c r="G34" s="250"/>
      <c r="H34" s="210"/>
      <c r="I34" s="208"/>
      <c r="J34" s="209"/>
      <c r="K34" s="203"/>
      <c r="L34" s="211"/>
      <c r="M34" s="211"/>
      <c r="N34" s="211"/>
      <c r="O34" s="178"/>
    </row>
    <row r="35" spans="1:15" ht="13.5" customHeight="1" x14ac:dyDescent="0.2">
      <c r="A35" s="178"/>
      <c r="B35" s="202"/>
      <c r="C35" s="202"/>
      <c r="D35" s="202"/>
      <c r="E35" s="202"/>
      <c r="F35" s="202"/>
      <c r="G35" s="202"/>
      <c r="H35" s="198"/>
      <c r="I35" s="198"/>
      <c r="J35" s="198"/>
      <c r="K35" s="198"/>
      <c r="L35" s="198"/>
      <c r="M35" s="178"/>
      <c r="N35" s="178"/>
      <c r="O35" s="178"/>
    </row>
    <row r="36" spans="1:15" ht="32.25" customHeight="1" x14ac:dyDescent="0.2">
      <c r="A36" s="178"/>
      <c r="B36" s="251" t="s">
        <v>122</v>
      </c>
      <c r="C36" s="251"/>
      <c r="D36" s="251"/>
      <c r="E36" s="251"/>
      <c r="F36" s="251"/>
      <c r="G36" s="251"/>
      <c r="H36" s="251"/>
      <c r="I36" s="251"/>
      <c r="J36" s="251"/>
      <c r="K36" s="251"/>
      <c r="L36" s="251"/>
      <c r="M36" s="251"/>
      <c r="N36" s="251"/>
      <c r="O36" s="212"/>
    </row>
    <row r="37" spans="1:15" ht="15.75" customHeight="1" x14ac:dyDescent="0.2">
      <c r="A37" s="185"/>
      <c r="B37" s="251"/>
      <c r="C37" s="251"/>
      <c r="D37" s="251"/>
      <c r="E37" s="251"/>
      <c r="F37" s="251"/>
      <c r="G37" s="251"/>
      <c r="H37" s="251"/>
      <c r="I37" s="251"/>
      <c r="J37" s="251"/>
      <c r="K37" s="251"/>
      <c r="L37" s="251"/>
      <c r="M37" s="251"/>
      <c r="N37" s="251"/>
      <c r="O37" s="212"/>
    </row>
    <row r="38" spans="1:15" ht="15.6" x14ac:dyDescent="0.2">
      <c r="A38" s="178"/>
      <c r="B38" s="240" t="s">
        <v>19</v>
      </c>
      <c r="C38" s="240"/>
      <c r="D38" s="240"/>
      <c r="E38" s="240"/>
      <c r="F38" s="240"/>
      <c r="G38" s="240"/>
      <c r="H38" s="240"/>
      <c r="I38" s="240"/>
      <c r="J38" s="240"/>
      <c r="K38" s="240"/>
      <c r="L38" s="240"/>
      <c r="M38" s="178"/>
      <c r="N38" s="178"/>
      <c r="O38" s="178"/>
    </row>
    <row r="39" spans="1:15" ht="15" customHeight="1" x14ac:dyDescent="0.2">
      <c r="A39" s="178"/>
      <c r="B39" s="245" t="str">
        <f>Disclaimer1</f>
        <v xml:space="preserve">This Carbon Footprint report is based on the Lifecycle Assessment methology, guided by ISO 14040-44 standards. The study and application behind this datasheet have been carried out by EY on behalf of RIPA. It has been supported by SimaPro 8.0.5 software using the method IPPC factors and the Ecoinvent 3 database (2015), No rights can be derived from the information provided in this datasheet. Under no circumstances RIPA or any of its subsidaries is liable for damages of whatever nature, in anyway resulting from the use of information presented in this datasheet. For any further Information please contact info@ripa.org
</v>
      </c>
      <c r="C39" s="245"/>
      <c r="D39" s="245"/>
      <c r="E39" s="245"/>
      <c r="F39" s="245"/>
      <c r="G39" s="245"/>
      <c r="H39" s="245"/>
      <c r="I39" s="245"/>
      <c r="J39" s="245"/>
      <c r="K39" s="245"/>
      <c r="L39" s="245"/>
      <c r="M39" s="245"/>
      <c r="N39" s="245"/>
      <c r="O39" s="178"/>
    </row>
    <row r="40" spans="1:15" ht="15.75" customHeight="1" x14ac:dyDescent="0.2">
      <c r="A40" s="178"/>
      <c r="B40" s="245"/>
      <c r="C40" s="245"/>
      <c r="D40" s="245"/>
      <c r="E40" s="245"/>
      <c r="F40" s="245"/>
      <c r="G40" s="245"/>
      <c r="H40" s="245"/>
      <c r="I40" s="245"/>
      <c r="J40" s="245"/>
      <c r="K40" s="245"/>
      <c r="L40" s="245"/>
      <c r="M40" s="245"/>
      <c r="N40" s="245"/>
      <c r="O40" s="178"/>
    </row>
    <row r="41" spans="1:15" ht="8.25" customHeight="1" x14ac:dyDescent="0.2">
      <c r="A41" s="178"/>
      <c r="B41" s="245"/>
      <c r="C41" s="245"/>
      <c r="D41" s="245"/>
      <c r="E41" s="245"/>
      <c r="F41" s="245"/>
      <c r="G41" s="245"/>
      <c r="H41" s="245"/>
      <c r="I41" s="245"/>
      <c r="J41" s="245"/>
      <c r="K41" s="245"/>
      <c r="L41" s="245"/>
      <c r="M41" s="245"/>
      <c r="N41" s="245"/>
      <c r="O41" s="178"/>
    </row>
    <row r="42" spans="1:15" ht="19.5" customHeight="1" x14ac:dyDescent="0.2">
      <c r="A42" s="178"/>
      <c r="B42" s="245"/>
      <c r="C42" s="245"/>
      <c r="D42" s="245"/>
      <c r="E42" s="245"/>
      <c r="F42" s="245"/>
      <c r="G42" s="245"/>
      <c r="H42" s="245"/>
      <c r="I42" s="245"/>
      <c r="J42" s="245"/>
      <c r="K42" s="245"/>
      <c r="L42" s="245"/>
      <c r="M42" s="245"/>
      <c r="N42" s="245"/>
      <c r="O42" s="178"/>
    </row>
    <row r="43" spans="1:15" ht="6.75" customHeight="1" x14ac:dyDescent="0.2">
      <c r="A43" s="178"/>
      <c r="B43" s="213"/>
      <c r="C43" s="213"/>
      <c r="D43" s="213"/>
      <c r="E43" s="213"/>
      <c r="F43" s="213"/>
      <c r="G43" s="213"/>
      <c r="H43" s="213"/>
      <c r="I43" s="213"/>
      <c r="J43" s="213"/>
      <c r="K43" s="213"/>
      <c r="L43" s="213"/>
      <c r="M43" s="213"/>
      <c r="N43" s="213"/>
      <c r="O43" s="178"/>
    </row>
    <row r="44" spans="1:15" x14ac:dyDescent="0.2">
      <c r="A44" s="214"/>
      <c r="B44" s="214"/>
      <c r="C44" s="215"/>
      <c r="D44" s="216"/>
      <c r="E44" s="217"/>
      <c r="F44" s="217"/>
      <c r="G44" s="218"/>
      <c r="H44" s="218"/>
      <c r="I44" s="218"/>
      <c r="J44" s="218"/>
      <c r="K44" s="218"/>
      <c r="L44" s="218"/>
      <c r="M44" s="218"/>
      <c r="N44" s="218"/>
      <c r="O44" s="218"/>
    </row>
    <row r="45" spans="1:15" x14ac:dyDescent="0.2">
      <c r="A45" s="178"/>
      <c r="B45" s="178"/>
      <c r="C45" s="219"/>
      <c r="D45" s="220"/>
      <c r="E45" s="221"/>
      <c r="F45" s="221"/>
      <c r="G45" s="222"/>
      <c r="H45" s="222"/>
      <c r="I45" s="222"/>
      <c r="J45" s="105" t="s">
        <v>29</v>
      </c>
      <c r="K45" s="178"/>
      <c r="L45" s="220"/>
      <c r="M45" s="178"/>
      <c r="N45" s="246" t="s">
        <v>9</v>
      </c>
      <c r="O45" s="246"/>
    </row>
    <row r="46" spans="1:15" x14ac:dyDescent="0.2">
      <c r="A46" s="178"/>
      <c r="B46" s="223" t="s">
        <v>27</v>
      </c>
      <c r="C46" s="219"/>
      <c r="D46" s="220"/>
      <c r="E46" s="221"/>
      <c r="F46" s="221"/>
      <c r="G46" s="222"/>
      <c r="H46" s="178"/>
      <c r="I46" s="222"/>
      <c r="J46" s="221"/>
      <c r="K46" s="178"/>
      <c r="L46" s="220"/>
      <c r="M46" s="178"/>
      <c r="N46" s="221"/>
      <c r="O46" s="178"/>
    </row>
    <row r="47" spans="1:15" x14ac:dyDescent="0.2">
      <c r="A47" s="178"/>
      <c r="B47" s="224" t="s">
        <v>28</v>
      </c>
      <c r="C47" s="219"/>
      <c r="D47" s="220"/>
      <c r="E47" s="221"/>
      <c r="F47" s="178"/>
      <c r="G47" s="222"/>
      <c r="H47" s="222"/>
      <c r="I47" s="222"/>
      <c r="J47" s="178"/>
      <c r="K47" s="178"/>
      <c r="L47" s="220"/>
      <c r="M47" s="178"/>
      <c r="N47" s="178"/>
      <c r="O47" s="178"/>
    </row>
    <row r="48" spans="1:15" x14ac:dyDescent="0.2">
      <c r="A48" s="178"/>
      <c r="B48" s="224" t="s">
        <v>30</v>
      </c>
      <c r="C48" s="219"/>
      <c r="D48" s="220"/>
      <c r="E48" s="221"/>
      <c r="F48" s="221"/>
      <c r="G48" s="222"/>
      <c r="H48" s="222"/>
      <c r="I48" s="222"/>
      <c r="J48" s="221"/>
      <c r="K48" s="178"/>
      <c r="L48" s="220"/>
      <c r="M48" s="178"/>
      <c r="N48" s="178"/>
      <c r="O48" s="178"/>
    </row>
    <row r="49" spans="1:15" x14ac:dyDescent="0.2">
      <c r="A49" s="178"/>
      <c r="B49" s="178"/>
      <c r="C49" s="178"/>
      <c r="D49" s="178"/>
      <c r="E49" s="178"/>
      <c r="F49" s="178"/>
      <c r="G49" s="178"/>
      <c r="H49" s="178"/>
      <c r="I49" s="178"/>
      <c r="J49" s="178"/>
      <c r="K49" s="178"/>
      <c r="L49" s="178"/>
      <c r="M49" s="178"/>
      <c r="N49" s="178"/>
      <c r="O49" s="178"/>
    </row>
  </sheetData>
  <sheetProtection algorithmName="SHA-512" hashValue="pRPCRbOtxhmRgDU/B3kCRk7L5dDuxOH5qCzETSlm5jQNxUQi75MeFeknkOEe8fbDb8Bt1pQNfEr9c6WZVP8TCw==" saltValue="5EcYIgq4TYVmYMs86jjUzg==" spinCount="100000" sheet="1" objects="1" scenarios="1" selectLockedCells="1"/>
  <mergeCells count="15">
    <mergeCell ref="B20:L20"/>
    <mergeCell ref="J3:K3"/>
    <mergeCell ref="B9:N9"/>
    <mergeCell ref="J13:L13"/>
    <mergeCell ref="J14:L14"/>
    <mergeCell ref="J15:L15"/>
    <mergeCell ref="B38:L38"/>
    <mergeCell ref="B39:N42"/>
    <mergeCell ref="N45:O45"/>
    <mergeCell ref="K21:N32"/>
    <mergeCell ref="C31:E31"/>
    <mergeCell ref="G31:I31"/>
    <mergeCell ref="C33:G33"/>
    <mergeCell ref="C34:G34"/>
    <mergeCell ref="B36:N37"/>
  </mergeCells>
  <hyperlinks>
    <hyperlink ref="J45" r:id="rId1" xr:uid="{4E8AC079-56C0-456C-A3A0-35A825468B28}"/>
  </hyperlinks>
  <pageMargins left="0.43307086614173229" right="0.23622047244094491" top="0.39370078740157483" bottom="0.31496062992125984" header="0.31496062992125984" footer="0.31496062992125984"/>
  <pageSetup paperSize="9" scale="85" orientation="portrait" r:id="rId2"/>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983CA-21F0-4C56-B0D6-0DBCC02BCF1A}">
  <sheetPr published="0" codeName="Sheet19"/>
  <dimension ref="A2:R61"/>
  <sheetViews>
    <sheetView workbookViewId="0">
      <selection activeCell="F18" sqref="F18"/>
    </sheetView>
  </sheetViews>
  <sheetFormatPr defaultRowHeight="12.6" x14ac:dyDescent="0.2"/>
  <cols>
    <col min="1" max="1" width="24.36328125" bestFit="1" customWidth="1"/>
    <col min="2" max="2" width="36.90625" bestFit="1" customWidth="1"/>
    <col min="3" max="3" width="11.90625" bestFit="1" customWidth="1"/>
    <col min="4" max="4" width="14.6328125" bestFit="1" customWidth="1"/>
    <col min="5" max="5" width="10.90625" bestFit="1" customWidth="1"/>
    <col min="6" max="6" width="10.6328125" customWidth="1"/>
    <col min="10" max="10" width="19.36328125" customWidth="1"/>
    <col min="11" max="11" width="12" customWidth="1"/>
    <col min="12" max="12" width="13.7265625" customWidth="1"/>
    <col min="15" max="15" width="9.453125" bestFit="1" customWidth="1"/>
  </cols>
  <sheetData>
    <row r="2" spans="1:12" x14ac:dyDescent="0.2">
      <c r="B2" s="21"/>
    </row>
    <row r="3" spans="1:12" x14ac:dyDescent="0.2">
      <c r="A3" s="63" t="s">
        <v>191</v>
      </c>
    </row>
    <row r="4" spans="1:12" x14ac:dyDescent="0.2">
      <c r="A4" s="63"/>
    </row>
    <row r="5" spans="1:12" x14ac:dyDescent="0.2">
      <c r="A5" s="21" t="s">
        <v>192</v>
      </c>
      <c r="B5" s="21" t="s">
        <v>13</v>
      </c>
    </row>
    <row r="6" spans="1:12" x14ac:dyDescent="0.2">
      <c r="A6" s="21" t="s">
        <v>194</v>
      </c>
      <c r="B6" t="str">
        <f>Input2Plastic!K11</f>
        <v>Tight head plastic drum - virgin plastic</v>
      </c>
      <c r="F6" s="98"/>
    </row>
    <row r="7" spans="1:12" x14ac:dyDescent="0.2">
      <c r="A7" s="21" t="s">
        <v>199</v>
      </c>
      <c r="B7" t="str">
        <f ca="1">VLOOKUP($B$6,LISTS_PLASTIC_PRODUCT_SPECIFICATIONS_NAME,2,FALSE)</f>
        <v>Tight head | Virgin plastic</v>
      </c>
    </row>
    <row r="8" spans="1:12" x14ac:dyDescent="0.2">
      <c r="A8" s="21" t="s">
        <v>198</v>
      </c>
      <c r="B8" s="165" t="b">
        <f ca="1">IF(Calculation_Plastic_Product_Specification=Lists!$C$44,"Blank",IF(Calculation_Plastic_Product_Specification=Lists!$C$48,FALSE,TRUE))</f>
        <v>1</v>
      </c>
    </row>
    <row r="9" spans="1:12" x14ac:dyDescent="0.2">
      <c r="L9" s="21"/>
    </row>
    <row r="10" spans="1:12" x14ac:dyDescent="0.2">
      <c r="A10" s="63" t="s">
        <v>205</v>
      </c>
      <c r="L10" s="21"/>
    </row>
    <row r="11" spans="1:12" x14ac:dyDescent="0.2">
      <c r="L11" s="21"/>
    </row>
    <row r="12" spans="1:12" x14ac:dyDescent="0.2">
      <c r="A12" s="21" t="s">
        <v>206</v>
      </c>
      <c r="B12" s="21" t="s">
        <v>203</v>
      </c>
      <c r="C12" s="21" t="s">
        <v>207</v>
      </c>
      <c r="L12" s="21"/>
    </row>
    <row r="13" spans="1:12" x14ac:dyDescent="0.2">
      <c r="A13" t="s">
        <v>39</v>
      </c>
      <c r="B13" s="98">
        <f ca="1">IF(Calculation_Plastic_Product_Specification=Lists!$C$44,"",IF(Calculation_Plastic_Product_Specification=Lists!$C$48,INPUT2PLASTIC_CUSTOM_VIRGIN_PE_WEIGHT,INPUT2PLASTIC_VIRGIN_PE_WEIGHT))</f>
        <v>21</v>
      </c>
      <c r="C13" s="21" t="s">
        <v>6</v>
      </c>
      <c r="L13" s="21"/>
    </row>
    <row r="14" spans="1:12" x14ac:dyDescent="0.2">
      <c r="A14" t="s">
        <v>40</v>
      </c>
      <c r="B14" s="98">
        <f ca="1">IF(Calculation_Plastic_Product_Specification=Lists!$C$44,"",IF(Calculation_Plastic_Product_Specification=Lists!$C$48,INPUT2PLASTIC_CUSTOM_RECYCLED_PE_WEIGHT,INPUT2PLASTIC_RECYCLED_PE_WEIGHT))</f>
        <v>0</v>
      </c>
      <c r="C14" s="21" t="s">
        <v>6</v>
      </c>
      <c r="L14" s="21"/>
    </row>
    <row r="15" spans="1:12" x14ac:dyDescent="0.2">
      <c r="A15" s="21" t="s">
        <v>223</v>
      </c>
      <c r="B15" s="98">
        <f ca="1">IF(Calculation_Plastic_Product_Specification=Lists!$C$44,"",SUM(B13:B14))</f>
        <v>21</v>
      </c>
      <c r="C15" s="21" t="s">
        <v>6</v>
      </c>
      <c r="L15" s="21"/>
    </row>
    <row r="16" spans="1:12" x14ac:dyDescent="0.2">
      <c r="L16" s="21"/>
    </row>
    <row r="17" spans="1:16" x14ac:dyDescent="0.2">
      <c r="A17" s="63" t="s">
        <v>208</v>
      </c>
      <c r="L17" s="21"/>
    </row>
    <row r="18" spans="1:16" x14ac:dyDescent="0.2">
      <c r="C18" s="168" t="s">
        <v>81</v>
      </c>
      <c r="D18" s="168" t="s">
        <v>82</v>
      </c>
      <c r="E18" s="21"/>
      <c r="H18" s="98"/>
    </row>
    <row r="19" spans="1:16" x14ac:dyDescent="0.2">
      <c r="A19" s="21" t="s">
        <v>64</v>
      </c>
      <c r="B19" s="21" t="s">
        <v>39</v>
      </c>
      <c r="C19">
        <f ca="1">IF(CALCULATION_PLASTIC_MASS_VIRGIN_PE="",0,CALCULATION_PLASTIC_MASS_VIRGIN_PE*'Database general'!$C$5)</f>
        <v>29.596143206729867</v>
      </c>
    </row>
    <row r="20" spans="1:16" x14ac:dyDescent="0.2">
      <c r="B20" s="21" t="s">
        <v>40</v>
      </c>
      <c r="C20">
        <f ca="1">IF(CALCULATION_PLASTIC_MASS_RECYCLED_PE="",0,CALCULATION_PLASTIC_MASS_RECYCLED_PE*'Database general'!$C$6)</f>
        <v>0</v>
      </c>
      <c r="N20" s="155"/>
      <c r="P20" s="159"/>
    </row>
    <row r="21" spans="1:16" x14ac:dyDescent="0.2">
      <c r="B21" s="21" t="s">
        <v>68</v>
      </c>
      <c r="C21">
        <f ca="1">IF(AND(C19=0,C20=0),0,'Database general'!C12)</f>
        <v>15.375644656456632</v>
      </c>
      <c r="P21" s="159"/>
    </row>
    <row r="22" spans="1:16" x14ac:dyDescent="0.2">
      <c r="B22" s="21"/>
      <c r="N22" s="155"/>
      <c r="P22" s="159"/>
    </row>
    <row r="23" spans="1:16" x14ac:dyDescent="0.2">
      <c r="A23" s="21" t="s">
        <v>76</v>
      </c>
      <c r="B23" s="21" t="s">
        <v>80</v>
      </c>
      <c r="D23">
        <f ca="1">IF(AND(C19=0,C20=0),0,'Database general'!C16)</f>
        <v>30.909886138516836</v>
      </c>
      <c r="I23" s="21"/>
      <c r="J23" s="155"/>
      <c r="N23" s="155"/>
      <c r="P23" s="159"/>
    </row>
    <row r="24" spans="1:16" x14ac:dyDescent="0.2">
      <c r="B24" s="21"/>
      <c r="N24" s="155"/>
      <c r="P24" s="159"/>
    </row>
    <row r="25" spans="1:16" x14ac:dyDescent="0.2">
      <c r="A25" s="21" t="s">
        <v>85</v>
      </c>
      <c r="B25" s="21"/>
      <c r="C25" s="98">
        <f ca="1">IFERROR(SUM($B$13:$B$14)*200*'Database general'!C8,0)</f>
        <v>0.81424232598974278</v>
      </c>
      <c r="D25" s="175">
        <f>IFERROR(INPUT3_PLASTIC_DISTANCE_TO_CLIENT/INPUT3_PLASTIC_UNITS_PER_TRUCK*'Database general'!C7,0)</f>
        <v>3.6396760818529641</v>
      </c>
    </row>
    <row r="26" spans="1:16" ht="26.25" customHeight="1" x14ac:dyDescent="0.2">
      <c r="B26" s="21"/>
      <c r="J26" s="252" t="s">
        <v>181</v>
      </c>
      <c r="K26" s="253"/>
    </row>
    <row r="27" spans="1:16" x14ac:dyDescent="0.2">
      <c r="A27" s="21" t="s">
        <v>69</v>
      </c>
      <c r="B27" s="21" t="s">
        <v>54</v>
      </c>
      <c r="C27">
        <f>IFERROR(INPUT3_PLASTIC_DISTANCE_TO_CLIENT/INPUT3_PLASTIC_UNITS_PER_TRUCK*'Database general'!C7,0)</f>
        <v>3.6396760818529641</v>
      </c>
      <c r="D27">
        <f>IFERROR(INPUT3_PLASTIC_DISTANCE_TO_CLIENT/INPUT3_PLASTIC_UNITS_PER_TRUCK*'Database general'!C7,0)</f>
        <v>3.6396760818529641</v>
      </c>
      <c r="E27" s="98"/>
      <c r="J27" s="161" t="s">
        <v>81</v>
      </c>
      <c r="K27" s="161" t="s">
        <v>180</v>
      </c>
    </row>
    <row r="28" spans="1:16" x14ac:dyDescent="0.2">
      <c r="A28" s="21"/>
      <c r="B28" s="21"/>
      <c r="E28" s="98"/>
      <c r="I28" s="161" t="s">
        <v>182</v>
      </c>
      <c r="J28" s="160">
        <f>0.15/4+(0.41+0.42+0.23)/4</f>
        <v>0.30249999999999999</v>
      </c>
      <c r="K28" s="160">
        <f>0.47/2*2</f>
        <v>0.47</v>
      </c>
    </row>
    <row r="29" spans="1:16" x14ac:dyDescent="0.2">
      <c r="A29" s="21" t="s">
        <v>70</v>
      </c>
      <c r="B29" s="21" t="s">
        <v>74</v>
      </c>
      <c r="C29">
        <f ca="1">IFERROR(CALCULATION_PLASTIC_MASS_VIRGIN_PE*'Database general'!C22,0)</f>
        <v>12.586570514843537</v>
      </c>
      <c r="D29">
        <f t="shared" ref="D29:D31" ca="1" si="0">C29</f>
        <v>12.586570514843537</v>
      </c>
      <c r="I29" s="161" t="s">
        <v>183</v>
      </c>
      <c r="J29" s="160">
        <v>0</v>
      </c>
      <c r="K29" s="160">
        <f>0.32</f>
        <v>0.32</v>
      </c>
      <c r="N29" s="21"/>
    </row>
    <row r="30" spans="1:16" ht="14.4" x14ac:dyDescent="0.3">
      <c r="B30" s="21" t="s">
        <v>75</v>
      </c>
      <c r="C30">
        <f ca="1">IFERROR(CALCULATION_PLASTIC_MASS_RECYCLED_PE*'Database general'!C22,0)</f>
        <v>0</v>
      </c>
      <c r="D30">
        <f t="shared" ca="1" si="0"/>
        <v>0</v>
      </c>
      <c r="F30" s="136"/>
      <c r="N30" s="21"/>
    </row>
    <row r="31" spans="1:16" x14ac:dyDescent="0.2">
      <c r="B31" s="21" t="s">
        <v>73</v>
      </c>
      <c r="C31" s="176">
        <f ca="1">IF(AND(C19=0,C20=0),0,'Database general'!C20)</f>
        <v>2.9413905264764485E-2</v>
      </c>
      <c r="D31">
        <f t="shared" ca="1" si="0"/>
        <v>2.9413905264764485E-2</v>
      </c>
      <c r="J31" s="252" t="s">
        <v>184</v>
      </c>
      <c r="K31" s="253"/>
      <c r="M31" s="21"/>
      <c r="N31" s="21"/>
      <c r="O31" s="21"/>
    </row>
    <row r="32" spans="1:16" x14ac:dyDescent="0.2">
      <c r="B32" s="21"/>
      <c r="J32" s="161" t="s">
        <v>81</v>
      </c>
      <c r="K32" s="161" t="s">
        <v>180</v>
      </c>
      <c r="M32" s="21"/>
      <c r="N32" s="21"/>
      <c r="O32" s="21"/>
    </row>
    <row r="33" spans="2:18" x14ac:dyDescent="0.2">
      <c r="C33" s="21" t="str">
        <f>C18</f>
        <v>New</v>
      </c>
      <c r="D33" s="21" t="str">
        <f>D18</f>
        <v>Reconditioned</v>
      </c>
      <c r="J33" s="163">
        <f>J28*'Database general'!$C$23+J29*'Database general'!$C$25</f>
        <v>1.7356516215208821</v>
      </c>
      <c r="K33" s="163">
        <f>K28*'Database general'!$C$23+K29*'Database general'!$C$25</f>
        <v>3.116502139575231</v>
      </c>
      <c r="L33" s="155"/>
      <c r="N33" s="155"/>
      <c r="O33" s="155"/>
      <c r="P33" s="155"/>
      <c r="Q33" s="155"/>
      <c r="R33" s="155"/>
    </row>
    <row r="34" spans="2:18" ht="24" customHeight="1" x14ac:dyDescent="0.2">
      <c r="B34" s="21" t="s">
        <v>204</v>
      </c>
      <c r="C34" s="82">
        <f ca="1">SUM(C19:C31)</f>
        <v>62.041690691137511</v>
      </c>
      <c r="D34" s="82">
        <f ca="1">SUM(D19:D31)</f>
        <v>50.805222722331067</v>
      </c>
      <c r="K34" s="21"/>
    </row>
    <row r="35" spans="2:18" x14ac:dyDescent="0.2">
      <c r="J35" s="252" t="s">
        <v>185</v>
      </c>
      <c r="K35" s="253"/>
    </row>
    <row r="36" spans="2:18" ht="24.75" customHeight="1" x14ac:dyDescent="0.2">
      <c r="J36" s="161" t="s">
        <v>81</v>
      </c>
      <c r="K36" s="161" t="s">
        <v>186</v>
      </c>
      <c r="O36" s="155"/>
      <c r="Q36" s="155"/>
    </row>
    <row r="37" spans="2:18" x14ac:dyDescent="0.2">
      <c r="J37" s="162">
        <f>SUM(J28:J29)*'Database general'!$C$8*200</f>
        <v>1.1728966838661771E-2</v>
      </c>
      <c r="K37" s="163">
        <v>0</v>
      </c>
      <c r="Q37" s="155"/>
    </row>
    <row r="38" spans="2:18" ht="26.25" customHeight="1" x14ac:dyDescent="0.2">
      <c r="L38" s="155"/>
      <c r="N38" s="155"/>
      <c r="O38" s="155"/>
      <c r="P38" s="155"/>
      <c r="Q38" s="155"/>
      <c r="R38" s="155"/>
    </row>
    <row r="39" spans="2:18" x14ac:dyDescent="0.2">
      <c r="L39" s="155"/>
      <c r="N39" s="155"/>
      <c r="O39" s="155"/>
      <c r="P39" s="155"/>
      <c r="Q39" s="155"/>
      <c r="R39" s="155"/>
    </row>
    <row r="40" spans="2:18" x14ac:dyDescent="0.2">
      <c r="L40" s="155"/>
      <c r="N40" s="155"/>
      <c r="O40" s="155"/>
      <c r="P40" s="155"/>
      <c r="Q40" s="155"/>
      <c r="R40" s="155"/>
    </row>
    <row r="41" spans="2:18" x14ac:dyDescent="0.2">
      <c r="K41" s="21"/>
      <c r="O41" s="155"/>
      <c r="Q41" s="155"/>
    </row>
    <row r="42" spans="2:18" x14ac:dyDescent="0.2">
      <c r="O42" s="155"/>
      <c r="Q42" s="155"/>
    </row>
    <row r="43" spans="2:18" x14ac:dyDescent="0.2">
      <c r="M43" s="21"/>
      <c r="N43" s="21"/>
      <c r="O43" s="156"/>
      <c r="Q43" s="155"/>
    </row>
    <row r="44" spans="2:18" x14ac:dyDescent="0.2">
      <c r="O44" s="155"/>
      <c r="Q44" s="155"/>
    </row>
    <row r="45" spans="2:18" x14ac:dyDescent="0.2">
      <c r="O45" s="155"/>
      <c r="Q45" s="155"/>
    </row>
    <row r="46" spans="2:18" x14ac:dyDescent="0.2">
      <c r="L46" s="155"/>
      <c r="N46" s="155"/>
      <c r="O46" s="155"/>
      <c r="P46" s="155"/>
      <c r="Q46" s="155"/>
      <c r="R46" s="155"/>
    </row>
    <row r="51" spans="12:18" x14ac:dyDescent="0.2">
      <c r="L51" s="155"/>
      <c r="N51" s="155"/>
      <c r="O51" s="155"/>
      <c r="P51" s="155"/>
      <c r="Q51" s="155"/>
      <c r="R51" s="155"/>
    </row>
    <row r="52" spans="12:18" x14ac:dyDescent="0.2">
      <c r="L52" s="155"/>
      <c r="N52" s="155"/>
      <c r="O52" s="155"/>
      <c r="P52" s="155"/>
      <c r="Q52" s="155"/>
      <c r="R52" s="155"/>
    </row>
    <row r="53" spans="12:18" x14ac:dyDescent="0.2">
      <c r="L53" s="155"/>
      <c r="N53" s="155"/>
      <c r="O53" s="155"/>
      <c r="P53" s="155"/>
      <c r="Q53" s="155"/>
      <c r="R53" s="155"/>
    </row>
    <row r="54" spans="12:18" x14ac:dyDescent="0.2">
      <c r="L54" s="155"/>
      <c r="N54" s="155"/>
      <c r="O54" s="155"/>
      <c r="P54" s="155"/>
      <c r="Q54" s="155"/>
      <c r="R54" s="155"/>
    </row>
    <row r="57" spans="12:18" x14ac:dyDescent="0.2">
      <c r="R57" s="155"/>
    </row>
    <row r="58" spans="12:18" x14ac:dyDescent="0.2">
      <c r="L58" s="155"/>
      <c r="N58" s="155"/>
      <c r="O58" s="155"/>
      <c r="P58" s="155"/>
      <c r="Q58" s="155"/>
      <c r="R58" s="155"/>
    </row>
    <row r="59" spans="12:18" x14ac:dyDescent="0.2">
      <c r="L59" s="155"/>
      <c r="N59" s="155"/>
      <c r="O59" s="155"/>
      <c r="P59" s="155"/>
      <c r="Q59" s="155"/>
      <c r="R59" s="155"/>
    </row>
    <row r="60" spans="12:18" x14ac:dyDescent="0.2">
      <c r="L60" s="155"/>
      <c r="N60" s="155"/>
      <c r="O60" s="155"/>
      <c r="P60" s="155"/>
      <c r="Q60" s="155"/>
      <c r="R60" s="155"/>
    </row>
    <row r="61" spans="12:18" x14ac:dyDescent="0.2">
      <c r="R61" s="155"/>
    </row>
  </sheetData>
  <mergeCells count="3">
    <mergeCell ref="J26:K26"/>
    <mergeCell ref="J31:K31"/>
    <mergeCell ref="J35:K35"/>
  </mergeCells>
  <pageMargins left="0.7" right="0.7" top="0.75" bottom="0.75" header="0.3" footer="0.3"/>
  <pageSetup paperSize="9" orientation="portrait" horizontalDpi="300" verticalDpi="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78B74-E7ED-46E6-89C0-9884AA71F488}">
  <sheetPr published="0" codeName="Sheet11"/>
  <dimension ref="B2:G48"/>
  <sheetViews>
    <sheetView topLeftCell="A10" workbookViewId="0">
      <selection activeCell="B47" sqref="B47"/>
    </sheetView>
  </sheetViews>
  <sheetFormatPr defaultRowHeight="12.6" x14ac:dyDescent="0.2"/>
  <cols>
    <col min="2" max="2" width="38.36328125" bestFit="1" customWidth="1"/>
    <col min="3" max="3" width="44.08984375" bestFit="1" customWidth="1"/>
    <col min="5" max="5" width="36.36328125" bestFit="1" customWidth="1"/>
    <col min="6" max="6" width="42.26953125" bestFit="1" customWidth="1"/>
  </cols>
  <sheetData>
    <row r="2" spans="2:7" x14ac:dyDescent="0.2">
      <c r="B2" s="63" t="s">
        <v>210</v>
      </c>
    </row>
    <row r="4" spans="2:7" x14ac:dyDescent="0.2">
      <c r="B4" s="21" t="s">
        <v>187</v>
      </c>
      <c r="C4" s="21" t="s">
        <v>217</v>
      </c>
      <c r="E4" s="21" t="s">
        <v>213</v>
      </c>
      <c r="F4" s="21" t="s">
        <v>214</v>
      </c>
      <c r="G4" s="21"/>
    </row>
    <row r="5" spans="2:7" x14ac:dyDescent="0.2">
      <c r="B5" s="21" t="s">
        <v>189</v>
      </c>
      <c r="C5" s="21" t="s">
        <v>196</v>
      </c>
      <c r="E5" s="21" t="s">
        <v>190</v>
      </c>
      <c r="F5" s="21" t="s">
        <v>197</v>
      </c>
    </row>
    <row r="6" spans="2:7" x14ac:dyDescent="0.2">
      <c r="B6" s="21" t="s">
        <v>100</v>
      </c>
      <c r="C6" s="21" t="s">
        <v>4</v>
      </c>
      <c r="E6" t="s">
        <v>106</v>
      </c>
      <c r="F6" t="s">
        <v>106</v>
      </c>
    </row>
    <row r="7" spans="2:7" x14ac:dyDescent="0.2">
      <c r="B7" t="s">
        <v>103</v>
      </c>
      <c r="C7" s="21" t="s">
        <v>5</v>
      </c>
      <c r="E7" t="s">
        <v>32</v>
      </c>
      <c r="F7" t="s">
        <v>32</v>
      </c>
    </row>
    <row r="8" spans="2:7" x14ac:dyDescent="0.2">
      <c r="B8" s="21"/>
      <c r="E8" t="s">
        <v>107</v>
      </c>
      <c r="F8" t="s">
        <v>107</v>
      </c>
    </row>
    <row r="9" spans="2:7" x14ac:dyDescent="0.2">
      <c r="B9" s="21"/>
      <c r="C9" s="21"/>
      <c r="E9" t="s">
        <v>108</v>
      </c>
      <c r="F9" t="s">
        <v>108</v>
      </c>
    </row>
    <row r="10" spans="2:7" x14ac:dyDescent="0.2">
      <c r="E10" t="s">
        <v>109</v>
      </c>
      <c r="F10" t="s">
        <v>109</v>
      </c>
    </row>
    <row r="11" spans="2:7" x14ac:dyDescent="0.2">
      <c r="E11" t="s">
        <v>110</v>
      </c>
      <c r="F11" t="s">
        <v>110</v>
      </c>
    </row>
    <row r="12" spans="2:7" x14ac:dyDescent="0.2">
      <c r="E12" t="s">
        <v>111</v>
      </c>
      <c r="F12" t="s">
        <v>111</v>
      </c>
    </row>
    <row r="13" spans="2:7" x14ac:dyDescent="0.2">
      <c r="E13" t="s">
        <v>42</v>
      </c>
      <c r="F13" t="s">
        <v>42</v>
      </c>
    </row>
    <row r="22" spans="2:3" x14ac:dyDescent="0.2">
      <c r="B22" s="63" t="s">
        <v>211</v>
      </c>
    </row>
    <row r="24" spans="2:3" x14ac:dyDescent="0.2">
      <c r="B24" s="21" t="s">
        <v>215</v>
      </c>
      <c r="C24" s="21" t="s">
        <v>216</v>
      </c>
    </row>
    <row r="25" spans="2:3" x14ac:dyDescent="0.2">
      <c r="B25" s="21" t="s">
        <v>190</v>
      </c>
      <c r="C25" s="21" t="s">
        <v>197</v>
      </c>
    </row>
    <row r="26" spans="2:3" x14ac:dyDescent="0.2">
      <c r="B26" t="s">
        <v>124</v>
      </c>
      <c r="C26" s="21" t="s">
        <v>116</v>
      </c>
    </row>
    <row r="27" spans="2:3" x14ac:dyDescent="0.2">
      <c r="B27" t="s">
        <v>125</v>
      </c>
      <c r="C27" s="21" t="s">
        <v>117</v>
      </c>
    </row>
    <row r="41" spans="2:3" x14ac:dyDescent="0.2">
      <c r="B41" s="63" t="s">
        <v>212</v>
      </c>
    </row>
    <row r="43" spans="2:3" x14ac:dyDescent="0.2">
      <c r="B43" s="21" t="s">
        <v>219</v>
      </c>
      <c r="C43" s="21" t="s">
        <v>220</v>
      </c>
    </row>
    <row r="44" spans="2:3" x14ac:dyDescent="0.2">
      <c r="B44" s="21" t="s">
        <v>190</v>
      </c>
      <c r="C44" s="21" t="s">
        <v>197</v>
      </c>
    </row>
    <row r="45" spans="2:3" x14ac:dyDescent="0.2">
      <c r="B45" t="s">
        <v>129</v>
      </c>
      <c r="C45" s="21" t="s">
        <v>126</v>
      </c>
    </row>
    <row r="46" spans="2:3" x14ac:dyDescent="0.2">
      <c r="B46" t="s">
        <v>134</v>
      </c>
      <c r="C46" s="21" t="s">
        <v>127</v>
      </c>
    </row>
    <row r="47" spans="2:3" x14ac:dyDescent="0.2">
      <c r="B47" s="21" t="s">
        <v>221</v>
      </c>
      <c r="C47" s="21" t="s">
        <v>222</v>
      </c>
    </row>
    <row r="48" spans="2:3" x14ac:dyDescent="0.2">
      <c r="B48" t="s">
        <v>42</v>
      </c>
      <c r="C48" t="s">
        <v>42</v>
      </c>
    </row>
  </sheetData>
  <pageMargins left="0.7" right="0.7" top="0.75" bottom="0.75" header="0.3" footer="0.3"/>
  <pageSetup paperSize="9" orientation="portrait" horizontalDpi="300" verticalDpi="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335D9-D6DE-42E3-9CE4-50122216C6B4}">
  <sheetPr codeName="Sheet15"/>
  <dimension ref="A1:P48"/>
  <sheetViews>
    <sheetView workbookViewId="0">
      <selection activeCell="G42" sqref="G42"/>
    </sheetView>
  </sheetViews>
  <sheetFormatPr defaultColWidth="11" defaultRowHeight="11.4" x14ac:dyDescent="0.2"/>
  <cols>
    <col min="1" max="1" width="5.90625" style="87" customWidth="1"/>
    <col min="2" max="2" width="32.453125" style="87" bestFit="1" customWidth="1"/>
    <col min="3" max="3" width="17.7265625" style="87" bestFit="1" customWidth="1"/>
    <col min="4" max="4" width="17.36328125" style="87" bestFit="1" customWidth="1"/>
    <col min="5" max="5" width="24.08984375" style="87" bestFit="1" customWidth="1"/>
    <col min="6" max="6" width="17.7265625" style="87" bestFit="1" customWidth="1"/>
    <col min="7" max="8" width="17.7265625" style="87" customWidth="1"/>
    <col min="9" max="9" width="17.36328125" style="87" bestFit="1" customWidth="1"/>
    <col min="10" max="10" width="24.08984375" style="87" bestFit="1" customWidth="1"/>
    <col min="11" max="11" width="6.90625" style="87" bestFit="1" customWidth="1"/>
    <col min="12" max="12" width="18.6328125" style="87" customWidth="1"/>
    <col min="13" max="16384" width="11" style="87"/>
  </cols>
  <sheetData>
    <row r="1" spans="1:16" s="85" customFormat="1" x14ac:dyDescent="0.2">
      <c r="A1" s="87"/>
      <c r="B1" s="87"/>
      <c r="C1" s="87"/>
      <c r="D1" s="87"/>
      <c r="E1" s="87"/>
      <c r="F1" s="87"/>
      <c r="G1" s="87"/>
      <c r="H1" s="87"/>
      <c r="I1" s="87"/>
      <c r="J1" s="167"/>
      <c r="K1" s="86"/>
      <c r="L1" s="86"/>
      <c r="M1" s="86"/>
      <c r="N1" s="86"/>
      <c r="O1" s="86"/>
      <c r="P1" s="86"/>
    </row>
    <row r="2" spans="1:16" s="85" customFormat="1" ht="13.8" x14ac:dyDescent="0.25">
      <c r="A2" s="87"/>
      <c r="B2" s="166" t="s">
        <v>200</v>
      </c>
      <c r="C2" s="87"/>
      <c r="D2" s="87"/>
      <c r="E2" s="87"/>
      <c r="F2" s="87"/>
      <c r="G2" s="87"/>
      <c r="H2" s="87"/>
      <c r="I2" s="87"/>
      <c r="J2" s="167"/>
      <c r="K2" s="86"/>
      <c r="L2" s="86"/>
      <c r="M2" s="86"/>
      <c r="N2" s="86"/>
      <c r="O2" s="86"/>
      <c r="P2" s="86"/>
    </row>
    <row r="3" spans="1:16" s="85" customFormat="1" x14ac:dyDescent="0.2">
      <c r="A3" s="87"/>
      <c r="B3" s="87"/>
      <c r="C3" s="87"/>
      <c r="D3" s="87"/>
      <c r="E3" s="87"/>
      <c r="F3" s="87"/>
      <c r="I3" s="87"/>
      <c r="J3" s="167"/>
      <c r="K3" s="86"/>
    </row>
    <row r="4" spans="1:16" s="85" customFormat="1" x14ac:dyDescent="0.2">
      <c r="A4" s="87"/>
      <c r="B4" s="87"/>
      <c r="C4" s="87"/>
      <c r="D4" s="87"/>
      <c r="E4" s="87"/>
      <c r="F4" s="87"/>
      <c r="G4" s="87"/>
      <c r="H4" s="87" t="s">
        <v>90</v>
      </c>
      <c r="I4" s="87"/>
      <c r="J4" s="167"/>
      <c r="K4" s="86"/>
    </row>
    <row r="5" spans="1:16" s="85" customFormat="1" x14ac:dyDescent="0.2">
      <c r="A5" s="87"/>
      <c r="B5" s="87"/>
      <c r="C5" s="87"/>
      <c r="D5" s="87"/>
      <c r="E5" s="87"/>
      <c r="F5" s="87"/>
      <c r="G5" s="87" t="s">
        <v>91</v>
      </c>
      <c r="H5" s="87" t="b">
        <f>ISNUMBER(INPUT2STEEL_STEEL_WEIGHT)</f>
        <v>0</v>
      </c>
      <c r="I5" s="87"/>
      <c r="J5" s="167"/>
      <c r="K5" s="86"/>
    </row>
    <row r="6" spans="1:16" s="85" customFormat="1" x14ac:dyDescent="0.2">
      <c r="A6" s="87"/>
      <c r="B6" s="87"/>
      <c r="C6" s="87" t="s">
        <v>100</v>
      </c>
      <c r="D6" s="87" t="s">
        <v>103</v>
      </c>
      <c r="E6" s="87" t="s">
        <v>173</v>
      </c>
      <c r="J6" s="86"/>
      <c r="K6" s="86"/>
      <c r="M6" s="85" t="s">
        <v>3</v>
      </c>
      <c r="N6" s="85" t="s">
        <v>2</v>
      </c>
      <c r="O6" s="85" t="s">
        <v>13</v>
      </c>
    </row>
    <row r="7" spans="1:16" s="85" customFormat="1" x14ac:dyDescent="0.2">
      <c r="A7" s="87"/>
      <c r="B7" s="87"/>
      <c r="C7" s="87" t="s">
        <v>112</v>
      </c>
      <c r="D7" s="87" t="s">
        <v>113</v>
      </c>
      <c r="E7" s="87" t="s">
        <v>174</v>
      </c>
      <c r="F7" s="87" t="s">
        <v>175</v>
      </c>
      <c r="G7" s="87" t="s">
        <v>92</v>
      </c>
      <c r="H7" s="87" t="b">
        <f>ISNUMBER(INPUT2IBC_STEEL_WEIGHT)</f>
        <v>1</v>
      </c>
      <c r="I7" s="87"/>
      <c r="J7" s="86"/>
      <c r="K7" s="86"/>
      <c r="M7" s="85">
        <v>2</v>
      </c>
      <c r="N7" s="85">
        <v>3</v>
      </c>
      <c r="O7" s="85">
        <v>4</v>
      </c>
    </row>
    <row r="8" spans="1:16" s="85" customFormat="1" x14ac:dyDescent="0.2">
      <c r="A8" s="87"/>
      <c r="B8" s="87" t="s">
        <v>106</v>
      </c>
      <c r="C8" s="87">
        <v>47.5</v>
      </c>
      <c r="D8" s="87">
        <v>44.8</v>
      </c>
      <c r="E8" s="87">
        <f>0.0375+0.265</f>
        <v>0.30249999999999999</v>
      </c>
      <c r="F8" s="87">
        <f>0.0375+0.265</f>
        <v>0.30249999999999999</v>
      </c>
      <c r="G8" s="87" t="s">
        <v>93</v>
      </c>
      <c r="H8" s="87" t="b">
        <f>ISNUMBER(INPUT2IBC_VIRGIN_PE_WEIGHT)</f>
        <v>1</v>
      </c>
      <c r="I8" s="87"/>
      <c r="J8" s="86"/>
      <c r="K8" s="86"/>
      <c r="L8" s="85">
        <v>1</v>
      </c>
      <c r="M8" s="85" t="s">
        <v>4</v>
      </c>
      <c r="N8" s="85" t="s">
        <v>116</v>
      </c>
      <c r="O8" s="85" t="s">
        <v>126</v>
      </c>
    </row>
    <row r="9" spans="1:16" s="85" customFormat="1" x14ac:dyDescent="0.2">
      <c r="A9" s="87"/>
      <c r="B9" s="87" t="s">
        <v>32</v>
      </c>
      <c r="C9" s="87">
        <v>40.799999999999997</v>
      </c>
      <c r="D9" s="87">
        <v>36.700000000000003</v>
      </c>
      <c r="E9" s="87">
        <f>0.0375+0.265</f>
        <v>0.30249999999999999</v>
      </c>
      <c r="F9" s="87">
        <f>0.0375+0.265</f>
        <v>0.30249999999999999</v>
      </c>
      <c r="G9" s="87" t="s">
        <v>94</v>
      </c>
      <c r="H9" s="87" t="b">
        <f>ISNUMBER(INPUT2IBC_RECYCLED_PE_WEIGHT)</f>
        <v>1</v>
      </c>
      <c r="I9" s="87"/>
      <c r="J9" s="86"/>
      <c r="K9" s="86"/>
      <c r="L9" s="85">
        <v>2</v>
      </c>
      <c r="M9" s="85" t="s">
        <v>5</v>
      </c>
      <c r="N9" s="85" t="s">
        <v>117</v>
      </c>
      <c r="O9" s="85" t="s">
        <v>127</v>
      </c>
    </row>
    <row r="10" spans="1:16" s="85" customFormat="1" x14ac:dyDescent="0.2">
      <c r="A10" s="87"/>
      <c r="B10" s="87" t="s">
        <v>107</v>
      </c>
      <c r="C10" s="87">
        <v>42.3</v>
      </c>
      <c r="D10" s="87">
        <v>37.700000000000003</v>
      </c>
      <c r="E10" s="87">
        <f t="shared" ref="E10:F15" si="0">0.0375+0.265</f>
        <v>0.30249999999999999</v>
      </c>
      <c r="F10" s="87">
        <f t="shared" si="0"/>
        <v>0.30249999999999999</v>
      </c>
      <c r="G10" s="87"/>
      <c r="H10" s="87"/>
      <c r="I10" s="87"/>
      <c r="J10" s="86"/>
      <c r="K10" s="86"/>
      <c r="L10" s="85">
        <v>3</v>
      </c>
      <c r="O10" s="85" t="s">
        <v>42</v>
      </c>
    </row>
    <row r="11" spans="1:16" s="85" customFormat="1" x14ac:dyDescent="0.2">
      <c r="A11" s="87"/>
      <c r="B11" s="87" t="s">
        <v>108</v>
      </c>
      <c r="C11" s="87">
        <v>40</v>
      </c>
      <c r="D11" s="87">
        <v>35.6</v>
      </c>
      <c r="E11" s="87">
        <f t="shared" si="0"/>
        <v>0.30249999999999999</v>
      </c>
      <c r="F11" s="87">
        <f t="shared" si="0"/>
        <v>0.30249999999999999</v>
      </c>
      <c r="G11" s="87" t="s">
        <v>95</v>
      </c>
      <c r="H11" s="87" t="b">
        <f>ISNUMBER(VPEWeightPlastic)</f>
        <v>0</v>
      </c>
      <c r="I11" s="87"/>
      <c r="J11" s="86"/>
      <c r="K11" s="86"/>
      <c r="L11" s="85">
        <v>1</v>
      </c>
      <c r="M11" s="85" t="s">
        <v>32</v>
      </c>
    </row>
    <row r="12" spans="1:16" s="85" customFormat="1" x14ac:dyDescent="0.2">
      <c r="A12" s="87"/>
      <c r="B12" s="87" t="s">
        <v>109</v>
      </c>
      <c r="C12" s="87">
        <v>37.799999999999997</v>
      </c>
      <c r="D12" s="87">
        <v>33.5</v>
      </c>
      <c r="E12" s="87">
        <f t="shared" si="0"/>
        <v>0.30249999999999999</v>
      </c>
      <c r="F12" s="87">
        <f t="shared" si="0"/>
        <v>0.30249999999999999</v>
      </c>
      <c r="G12" s="87" t="s">
        <v>95</v>
      </c>
      <c r="H12" s="87" t="b">
        <f>ISNUMBER(RPEWeightPlastic)</f>
        <v>0</v>
      </c>
      <c r="I12" s="87"/>
      <c r="J12" s="86"/>
      <c r="K12" s="86"/>
      <c r="L12" s="85">
        <v>2</v>
      </c>
      <c r="M12" s="85" t="s">
        <v>42</v>
      </c>
    </row>
    <row r="13" spans="1:16" s="85" customFormat="1" x14ac:dyDescent="0.2">
      <c r="A13" s="87"/>
      <c r="B13" s="87" t="s">
        <v>110</v>
      </c>
      <c r="C13" s="87">
        <v>35.5</v>
      </c>
      <c r="D13" s="87">
        <v>32.9</v>
      </c>
      <c r="E13" s="87">
        <f t="shared" si="0"/>
        <v>0.30249999999999999</v>
      </c>
      <c r="F13" s="87">
        <f t="shared" si="0"/>
        <v>0.30249999999999999</v>
      </c>
      <c r="G13" s="87"/>
      <c r="H13" s="87"/>
      <c r="I13" s="87"/>
      <c r="J13" s="86"/>
      <c r="K13" s="86"/>
    </row>
    <row r="14" spans="1:16" s="85" customFormat="1" x14ac:dyDescent="0.2">
      <c r="A14" s="87"/>
      <c r="B14" s="87" t="s">
        <v>111</v>
      </c>
      <c r="C14" s="87">
        <v>33.299999999999997</v>
      </c>
      <c r="D14" s="87">
        <v>31</v>
      </c>
      <c r="E14" s="87">
        <f t="shared" si="0"/>
        <v>0.30249999999999999</v>
      </c>
      <c r="F14" s="87">
        <f t="shared" si="0"/>
        <v>0.30249999999999999</v>
      </c>
      <c r="G14" s="87" t="s">
        <v>96</v>
      </c>
      <c r="H14" s="87" t="b">
        <f>ISNUMBER(DistanceClient)</f>
        <v>0</v>
      </c>
      <c r="I14" s="87"/>
      <c r="J14" s="86"/>
      <c r="K14" s="86"/>
    </row>
    <row r="15" spans="1:16" s="85" customFormat="1" x14ac:dyDescent="0.2">
      <c r="A15" s="87"/>
      <c r="B15" s="87" t="s">
        <v>42</v>
      </c>
      <c r="C15" s="87"/>
      <c r="D15" s="87"/>
      <c r="E15" s="87">
        <f t="shared" si="0"/>
        <v>0.30249999999999999</v>
      </c>
      <c r="F15" s="87">
        <f t="shared" si="0"/>
        <v>0.30249999999999999</v>
      </c>
      <c r="G15" s="87" t="s">
        <v>97</v>
      </c>
      <c r="H15" s="87" t="b">
        <f>ISNUMBER(UnitsPerTruck)</f>
        <v>0</v>
      </c>
      <c r="I15" s="87" t="b">
        <f>IF(NOT(OR(ISNUMBER(SEARCH(".",UnitsPerTruck)),ISNUMBER(SEARCH(",",UnitsPerTruck)))),TRUE,FALSE)</f>
        <v>1</v>
      </c>
      <c r="J15" s="86"/>
      <c r="K15" s="86"/>
    </row>
    <row r="16" spans="1:16" s="85" customFormat="1" x14ac:dyDescent="0.2">
      <c r="A16" s="87"/>
      <c r="B16" s="87"/>
      <c r="C16" s="87"/>
      <c r="D16" s="87"/>
      <c r="E16" s="87"/>
      <c r="F16" s="87"/>
      <c r="G16" s="87"/>
      <c r="H16" s="87"/>
      <c r="I16" s="87"/>
      <c r="J16" s="167"/>
      <c r="K16" s="86"/>
    </row>
    <row r="17" spans="1:11" s="85" customFormat="1" x14ac:dyDescent="0.2">
      <c r="A17" s="87"/>
      <c r="B17" s="87"/>
      <c r="C17" s="87"/>
      <c r="D17" s="87"/>
      <c r="E17" s="87"/>
      <c r="F17" s="87"/>
      <c r="G17" s="87" t="e" cm="1">
        <f t="array" ref="G17">IF(Variable5="please select",FALSE,IF(VLOOKUP(Variable5,B8:D15,Variable4+1,FALSE)=INPUT2STEEL_STEEL_WEIGHT,TRUE,FALSE))</f>
        <v>#NAME?</v>
      </c>
      <c r="H17" s="87"/>
      <c r="I17" s="103" t="s">
        <v>118</v>
      </c>
      <c r="J17" s="167"/>
      <c r="K17" s="86"/>
    </row>
    <row r="18" spans="1:11" s="85" customFormat="1" x14ac:dyDescent="0.2">
      <c r="A18" s="87"/>
      <c r="B18" s="87"/>
      <c r="C18" s="87"/>
      <c r="D18" s="87"/>
      <c r="E18" s="87"/>
      <c r="F18" s="87"/>
      <c r="G18" s="87"/>
      <c r="H18" s="87"/>
      <c r="I18" s="87"/>
      <c r="J18" s="167"/>
      <c r="K18" s="86"/>
    </row>
    <row r="19" spans="1:11" s="85" customFormat="1" ht="13.8" x14ac:dyDescent="0.25">
      <c r="A19" s="87"/>
      <c r="B19" s="166" t="s">
        <v>201</v>
      </c>
      <c r="J19" s="167"/>
      <c r="K19" s="86"/>
    </row>
    <row r="20" spans="1:11" s="85" customFormat="1" ht="13.8" x14ac:dyDescent="0.25">
      <c r="A20" s="87"/>
      <c r="B20" s="166"/>
      <c r="J20" s="167"/>
      <c r="K20" s="86"/>
    </row>
    <row r="21" spans="1:11" s="85" customFormat="1" x14ac:dyDescent="0.2">
      <c r="A21" s="87"/>
      <c r="C21" s="85" t="s">
        <v>36</v>
      </c>
      <c r="D21" s="85" t="s">
        <v>39</v>
      </c>
      <c r="E21" s="85" t="s">
        <v>40</v>
      </c>
      <c r="F21" s="85" t="s">
        <v>138</v>
      </c>
      <c r="G21" s="153" t="s">
        <v>172</v>
      </c>
      <c r="H21" s="153"/>
      <c r="I21" s="153"/>
      <c r="J21" s="167"/>
      <c r="K21" s="86"/>
    </row>
    <row r="22" spans="1:11" s="85" customFormat="1" x14ac:dyDescent="0.2">
      <c r="A22" s="87"/>
      <c r="B22" s="85" t="s">
        <v>114</v>
      </c>
      <c r="C22" s="85" t="e">
        <f ca="1">VLOOKUP(Calculation_Steel_Product_Specification,$B$8:$F$15,2,FALSE)</f>
        <v>#N/A</v>
      </c>
      <c r="D22" s="85">
        <v>0</v>
      </c>
      <c r="E22" s="85">
        <v>0</v>
      </c>
      <c r="G22" s="153" t="e">
        <v>#N/A</v>
      </c>
      <c r="H22" s="153">
        <v>0</v>
      </c>
      <c r="I22" s="153">
        <v>0</v>
      </c>
      <c r="J22" s="167"/>
      <c r="K22" s="86"/>
    </row>
    <row r="23" spans="1:11" s="85" customFormat="1" x14ac:dyDescent="0.2">
      <c r="A23" s="87"/>
      <c r="B23" s="85" t="s">
        <v>115</v>
      </c>
      <c r="C23" s="85" t="e">
        <f ca="1">VLOOKUP(Calculation_Steel_Product_Specification,$B$8:$F$15,3,FALSE)</f>
        <v>#N/A</v>
      </c>
      <c r="D23" s="85">
        <v>0</v>
      </c>
      <c r="E23" s="85">
        <v>0</v>
      </c>
      <c r="G23" s="153" t="e">
        <v>#N/A</v>
      </c>
      <c r="H23" s="153">
        <v>0</v>
      </c>
      <c r="I23" s="153">
        <v>0</v>
      </c>
      <c r="J23" s="167"/>
      <c r="K23" s="86"/>
    </row>
    <row r="24" spans="1:11" s="85" customFormat="1" x14ac:dyDescent="0.2">
      <c r="A24" s="87"/>
      <c r="B24" s="85" t="s">
        <v>124</v>
      </c>
      <c r="C24" s="85">
        <v>80.400000000000006</v>
      </c>
      <c r="D24" s="85">
        <v>41.8</v>
      </c>
      <c r="E24" s="85">
        <v>5.33</v>
      </c>
      <c r="G24" s="153">
        <v>80.400000000000006</v>
      </c>
      <c r="H24" s="153">
        <v>36</v>
      </c>
      <c r="I24" s="153">
        <v>6</v>
      </c>
      <c r="J24" s="167"/>
      <c r="K24" s="86"/>
    </row>
    <row r="25" spans="1:11" s="85" customFormat="1" x14ac:dyDescent="0.2">
      <c r="A25" s="87"/>
      <c r="B25" s="85" t="s">
        <v>125</v>
      </c>
      <c r="C25" s="85">
        <v>96.5</v>
      </c>
      <c r="D25" s="85">
        <v>50.2</v>
      </c>
      <c r="E25" s="85">
        <v>6.4</v>
      </c>
      <c r="G25" s="153">
        <v>100</v>
      </c>
      <c r="H25" s="153">
        <v>44</v>
      </c>
      <c r="I25" s="153">
        <v>6</v>
      </c>
      <c r="J25" s="167"/>
      <c r="K25" s="86"/>
    </row>
    <row r="26" spans="1:11" s="85" customFormat="1" x14ac:dyDescent="0.2">
      <c r="A26" s="87"/>
      <c r="B26" s="85" t="s">
        <v>129</v>
      </c>
      <c r="C26" s="85">
        <v>0</v>
      </c>
      <c r="D26" s="85">
        <v>21</v>
      </c>
      <c r="E26" s="85">
        <v>0</v>
      </c>
      <c r="G26" s="153">
        <v>0</v>
      </c>
      <c r="H26" s="153">
        <v>21</v>
      </c>
      <c r="I26" s="153">
        <v>0</v>
      </c>
      <c r="J26" s="167"/>
      <c r="K26" s="86"/>
    </row>
    <row r="27" spans="1:11" s="85" customFormat="1" x14ac:dyDescent="0.2">
      <c r="A27" s="87"/>
      <c r="B27" s="85" t="s">
        <v>134</v>
      </c>
      <c r="C27" s="87">
        <v>0</v>
      </c>
      <c r="D27" s="87">
        <v>0</v>
      </c>
      <c r="E27" s="87">
        <v>21</v>
      </c>
      <c r="F27" s="87"/>
      <c r="G27" s="154">
        <v>0</v>
      </c>
      <c r="H27" s="154">
        <v>0</v>
      </c>
      <c r="I27" s="154">
        <v>21</v>
      </c>
      <c r="J27" s="167"/>
      <c r="K27" s="86"/>
    </row>
    <row r="28" spans="1:11" s="85" customFormat="1" x14ac:dyDescent="0.2">
      <c r="A28" s="87"/>
      <c r="B28" s="85" t="s">
        <v>221</v>
      </c>
      <c r="C28" s="87">
        <v>0</v>
      </c>
      <c r="D28" s="113">
        <f>0.532140236821384*21</f>
        <v>11.174944973249064</v>
      </c>
      <c r="E28" s="114">
        <f>0.467859763178616*21</f>
        <v>9.8250550267509364</v>
      </c>
      <c r="F28" s="87"/>
      <c r="G28" s="154">
        <v>0</v>
      </c>
      <c r="H28" s="154">
        <v>11.174944973249064</v>
      </c>
      <c r="I28" s="154">
        <v>9.8250550267509364</v>
      </c>
      <c r="J28" s="167"/>
      <c r="K28" s="86"/>
    </row>
    <row r="29" spans="1:11" s="85" customFormat="1" x14ac:dyDescent="0.2">
      <c r="A29" s="87"/>
      <c r="J29" s="167"/>
      <c r="K29" s="86"/>
    </row>
    <row r="30" spans="1:11" s="85" customFormat="1" x14ac:dyDescent="0.2">
      <c r="A30" s="87"/>
      <c r="J30" s="167"/>
      <c r="K30" s="86"/>
    </row>
    <row r="32" spans="1:11" ht="13.8" x14ac:dyDescent="0.25">
      <c r="B32" s="166" t="s">
        <v>202</v>
      </c>
      <c r="C32" s="85"/>
      <c r="D32" s="85"/>
      <c r="E32" s="85"/>
    </row>
    <row r="33" spans="2:6" ht="13.8" x14ac:dyDescent="0.25">
      <c r="B33" s="166"/>
      <c r="C33" s="85"/>
      <c r="D33" s="85"/>
      <c r="E33" s="85"/>
    </row>
    <row r="34" spans="2:6" x14ac:dyDescent="0.2">
      <c r="B34" s="85"/>
      <c r="C34" s="85" t="s">
        <v>36</v>
      </c>
      <c r="D34" s="85" t="s">
        <v>43</v>
      </c>
      <c r="E34" s="85" t="s">
        <v>44</v>
      </c>
    </row>
    <row r="35" spans="2:6" x14ac:dyDescent="0.2">
      <c r="B35" s="85" t="s">
        <v>3</v>
      </c>
      <c r="C35" s="85" t="str">
        <f>IF(INPUT2STEEL_CUSTOM_STEEL_WEIGHT="","",INPUT2STEEL_CUSTOM_STEEL_WEIGHT)</f>
        <v/>
      </c>
      <c r="D35" s="85">
        <v>0</v>
      </c>
      <c r="E35" s="85">
        <v>0</v>
      </c>
    </row>
    <row r="36" spans="2:6" x14ac:dyDescent="0.2">
      <c r="B36" s="85" t="s">
        <v>2</v>
      </c>
      <c r="C36" s="85">
        <f>IF(INPUT2IBC_STEEL_WEIGHT="","",INPUT2IBC_STEEL_WEIGHT)</f>
        <v>80.400000000000006</v>
      </c>
      <c r="D36" s="85">
        <f>IF(INPUT2IBC_VIRGIN_PE_WEIGHT="","",INPUT2IBC_VIRGIN_PE_WEIGHT)</f>
        <v>41.8</v>
      </c>
      <c r="E36" s="85">
        <f>IF(INPUT2IBC_RECYCLED_PE_WEIGHT="","",INPUT2IBC_RECYCLED_PE_WEIGHT)</f>
        <v>5.33</v>
      </c>
    </row>
    <row r="37" spans="2:6" x14ac:dyDescent="0.2">
      <c r="B37" s="85" t="s">
        <v>13</v>
      </c>
      <c r="C37" s="85">
        <v>0</v>
      </c>
      <c r="D37" s="85" t="str">
        <f>IF(INPUT2PLASTIC_CUSTOM_VIRGIN_PE_WEIGHT="","",INPUT2PLASTIC_CUSTOM_VIRGIN_PE_WEIGHT)</f>
        <v/>
      </c>
      <c r="E37" s="85" t="str">
        <f>IF(INPUT2PLASTIC_CUSTOM_RECYCLED_PE_WEIGHT="","",INPUT2PLASTIC_CUSTOM_RECYCLED_PE_WEIGHT)</f>
        <v/>
      </c>
    </row>
    <row r="42" spans="2:6" x14ac:dyDescent="0.2">
      <c r="F42" s="85"/>
    </row>
    <row r="43" spans="2:6" x14ac:dyDescent="0.2">
      <c r="F43" s="85"/>
    </row>
    <row r="44" spans="2:6" x14ac:dyDescent="0.2">
      <c r="F44" s="85"/>
    </row>
    <row r="45" spans="2:6" x14ac:dyDescent="0.2">
      <c r="F45" s="85"/>
    </row>
    <row r="46" spans="2:6" x14ac:dyDescent="0.2">
      <c r="F46" s="85"/>
    </row>
    <row r="47" spans="2:6" x14ac:dyDescent="0.2">
      <c r="F47" s="85"/>
    </row>
    <row r="48" spans="2:6" x14ac:dyDescent="0.2">
      <c r="B48" s="85"/>
      <c r="C48" s="85"/>
      <c r="D48" s="85"/>
      <c r="E48" s="85"/>
      <c r="F48" s="85"/>
    </row>
  </sheetData>
  <pageMargins left="0.75" right="0.75" top="1" bottom="1" header="0.5" footer="0.5"/>
  <pageSetup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J60"/>
  <sheetViews>
    <sheetView zoomScaleNormal="100" workbookViewId="0">
      <selection activeCell="I7" sqref="I7"/>
    </sheetView>
  </sheetViews>
  <sheetFormatPr defaultColWidth="8.7265625" defaultRowHeight="10.199999999999999" x14ac:dyDescent="0.2"/>
  <cols>
    <col min="1" max="1" width="2.36328125" style="12" customWidth="1"/>
    <col min="2" max="2" width="40.90625" style="12" customWidth="1"/>
    <col min="3" max="3" width="3.26953125" style="12" customWidth="1"/>
    <col min="4" max="4" width="13.90625" style="12" bestFit="1" customWidth="1"/>
    <col min="5" max="5" width="2.36328125" style="12" customWidth="1"/>
    <col min="6" max="16384" width="8.7265625" style="12"/>
  </cols>
  <sheetData>
    <row r="1" spans="1:10" x14ac:dyDescent="0.2">
      <c r="A1" s="10"/>
      <c r="B1" s="11" t="s">
        <v>8</v>
      </c>
      <c r="C1" s="10"/>
      <c r="D1" s="10"/>
      <c r="E1" s="10"/>
      <c r="F1" s="10"/>
    </row>
    <row r="2" spans="1:10" x14ac:dyDescent="0.2">
      <c r="A2" s="10"/>
      <c r="B2" s="10"/>
      <c r="C2" s="10"/>
      <c r="D2" s="10"/>
      <c r="E2" s="10"/>
      <c r="F2" s="10"/>
    </row>
    <row r="3" spans="1:10" x14ac:dyDescent="0.2">
      <c r="A3" s="10"/>
      <c r="B3" s="11" t="s">
        <v>11</v>
      </c>
      <c r="C3" s="10"/>
      <c r="D3" s="10"/>
      <c r="E3" s="10"/>
      <c r="F3" s="10"/>
    </row>
    <row r="4" spans="1:10" x14ac:dyDescent="0.2">
      <c r="A4" s="10"/>
      <c r="B4" s="13" t="s">
        <v>98</v>
      </c>
      <c r="C4" s="10"/>
      <c r="D4" s="10"/>
      <c r="E4" s="10"/>
      <c r="F4" s="10"/>
    </row>
    <row r="5" spans="1:10" x14ac:dyDescent="0.2">
      <c r="A5" s="10"/>
      <c r="B5" s="10"/>
      <c r="C5" s="10"/>
      <c r="D5" s="10"/>
      <c r="E5" s="10"/>
      <c r="F5" s="10"/>
    </row>
    <row r="6" spans="1:10" x14ac:dyDescent="0.2">
      <c r="A6" s="10"/>
      <c r="B6" s="11" t="s">
        <v>12</v>
      </c>
      <c r="C6" s="10"/>
      <c r="D6" s="10"/>
      <c r="E6" s="10"/>
      <c r="F6" s="10"/>
    </row>
    <row r="7" spans="1:10" ht="316.5" customHeight="1" x14ac:dyDescent="0.2">
      <c r="A7" s="10"/>
      <c r="B7" s="13" t="s">
        <v>146</v>
      </c>
      <c r="C7" s="10"/>
      <c r="D7" s="10"/>
      <c r="E7" s="10"/>
      <c r="F7" s="10"/>
      <c r="J7" s="13"/>
    </row>
    <row r="8" spans="1:10" x14ac:dyDescent="0.2">
      <c r="A8" s="10"/>
      <c r="B8" s="10"/>
      <c r="C8" s="10"/>
      <c r="D8" s="10"/>
      <c r="E8" s="10"/>
      <c r="F8" s="10"/>
    </row>
    <row r="9" spans="1:10" x14ac:dyDescent="0.2">
      <c r="A9" s="10"/>
      <c r="B9" s="11" t="s">
        <v>17</v>
      </c>
      <c r="C9" s="10"/>
      <c r="D9" s="10"/>
      <c r="E9" s="10"/>
      <c r="F9" s="10"/>
    </row>
    <row r="10" spans="1:10" x14ac:dyDescent="0.2">
      <c r="A10" s="10"/>
      <c r="B10" s="11"/>
      <c r="C10" s="10"/>
      <c r="D10" s="10"/>
      <c r="E10" s="10"/>
      <c r="F10" s="10"/>
    </row>
    <row r="11" spans="1:10" x14ac:dyDescent="0.2">
      <c r="A11" s="10"/>
      <c r="B11" s="109" t="s">
        <v>140</v>
      </c>
      <c r="C11" s="10"/>
      <c r="D11" s="10"/>
      <c r="E11" s="10"/>
      <c r="F11" s="10"/>
    </row>
    <row r="12" spans="1:10" x14ac:dyDescent="0.2">
      <c r="A12" s="10"/>
      <c r="B12" s="110" t="s">
        <v>141</v>
      </c>
      <c r="C12" s="10"/>
      <c r="D12" s="10"/>
      <c r="E12" s="10"/>
      <c r="F12" s="10"/>
    </row>
    <row r="13" spans="1:10" ht="20.399999999999999" x14ac:dyDescent="0.2">
      <c r="A13" s="10"/>
      <c r="B13" s="111" t="s">
        <v>142</v>
      </c>
      <c r="C13" s="10"/>
      <c r="D13" s="10"/>
      <c r="E13" s="10"/>
      <c r="F13" s="10"/>
    </row>
    <row r="14" spans="1:10" x14ac:dyDescent="0.2">
      <c r="A14" s="10"/>
      <c r="B14" s="109" t="s">
        <v>99</v>
      </c>
      <c r="C14" s="14"/>
      <c r="D14" s="10"/>
      <c r="E14" s="14"/>
      <c r="F14" s="14"/>
    </row>
    <row r="15" spans="1:10" ht="25.5" customHeight="1" x14ac:dyDescent="0.2">
      <c r="A15" s="10"/>
      <c r="B15" s="112" t="s">
        <v>143</v>
      </c>
      <c r="C15" s="14"/>
      <c r="D15" s="10"/>
      <c r="E15" s="14"/>
      <c r="F15" s="14"/>
    </row>
    <row r="16" spans="1:10" x14ac:dyDescent="0.2">
      <c r="A16" s="10"/>
      <c r="B16" s="11"/>
      <c r="C16" s="14"/>
      <c r="D16" s="10"/>
      <c r="E16" s="14"/>
      <c r="F16" s="14"/>
    </row>
    <row r="17" spans="1:7" x14ac:dyDescent="0.2">
      <c r="A17" s="10"/>
      <c r="B17" s="11"/>
      <c r="C17" s="14"/>
      <c r="D17" s="10"/>
      <c r="E17" s="14"/>
      <c r="F17" s="14"/>
    </row>
    <row r="18" spans="1:7" x14ac:dyDescent="0.2">
      <c r="A18" s="10"/>
      <c r="B18" s="14"/>
      <c r="C18" s="14"/>
      <c r="D18" s="14"/>
      <c r="E18" s="14"/>
      <c r="F18" s="14"/>
    </row>
    <row r="19" spans="1:7" x14ac:dyDescent="0.2">
      <c r="A19" s="10"/>
      <c r="B19" s="15" t="s">
        <v>0</v>
      </c>
      <c r="C19" s="14"/>
      <c r="D19" s="14"/>
      <c r="E19" s="14"/>
      <c r="F19" s="14"/>
    </row>
    <row r="20" spans="1:7" x14ac:dyDescent="0.2">
      <c r="A20" s="10"/>
      <c r="B20" s="16"/>
      <c r="C20" s="10"/>
      <c r="D20" s="10"/>
      <c r="E20" s="10"/>
      <c r="F20" s="10"/>
      <c r="G20" s="12" t="s">
        <v>16</v>
      </c>
    </row>
    <row r="21" spans="1:7" x14ac:dyDescent="0.2">
      <c r="A21" s="10"/>
      <c r="B21" s="17"/>
      <c r="C21" s="10"/>
      <c r="D21" s="10"/>
      <c r="E21" s="10"/>
      <c r="F21" s="10"/>
      <c r="G21" s="12" t="s">
        <v>21</v>
      </c>
    </row>
    <row r="22" spans="1:7" x14ac:dyDescent="0.2">
      <c r="A22" s="10"/>
      <c r="B22" s="14"/>
      <c r="C22" s="10"/>
      <c r="D22" s="10"/>
      <c r="E22" s="10"/>
      <c r="F22" s="10"/>
      <c r="G22" s="12" t="s">
        <v>15</v>
      </c>
    </row>
    <row r="23" spans="1:7" x14ac:dyDescent="0.2">
      <c r="A23" s="10"/>
      <c r="B23" s="10"/>
      <c r="C23" s="10"/>
      <c r="D23" s="10"/>
      <c r="E23" s="10"/>
      <c r="F23" s="10"/>
    </row>
    <row r="24" spans="1:7" x14ac:dyDescent="0.2">
      <c r="A24" s="10"/>
      <c r="B24" s="15" t="s">
        <v>1</v>
      </c>
      <c r="C24" s="10"/>
      <c r="D24" s="10"/>
      <c r="E24" s="10"/>
      <c r="F24" s="10"/>
    </row>
    <row r="25" spans="1:7" x14ac:dyDescent="0.2">
      <c r="A25" s="10"/>
      <c r="B25" s="16"/>
      <c r="C25" s="10"/>
      <c r="D25" s="10"/>
      <c r="E25" s="10"/>
      <c r="F25" s="10"/>
    </row>
    <row r="26" spans="1:7" x14ac:dyDescent="0.2">
      <c r="A26" s="10"/>
      <c r="B26" s="18"/>
      <c r="C26" s="10"/>
      <c r="D26" s="10"/>
      <c r="E26" s="10"/>
      <c r="F26" s="10"/>
    </row>
    <row r="27" spans="1:7" x14ac:dyDescent="0.2">
      <c r="A27" s="10"/>
      <c r="B27" s="17"/>
      <c r="C27" s="10"/>
      <c r="D27" s="10"/>
      <c r="E27" s="10"/>
      <c r="F27" s="10"/>
    </row>
    <row r="28" spans="1:7" x14ac:dyDescent="0.2">
      <c r="A28" s="10"/>
      <c r="B28" s="10"/>
      <c r="C28" s="10"/>
      <c r="D28" s="10"/>
      <c r="E28" s="10"/>
      <c r="F28" s="10"/>
    </row>
    <row r="29" spans="1:7" x14ac:dyDescent="0.2">
      <c r="A29" s="10"/>
      <c r="B29" s="11" t="s">
        <v>10</v>
      </c>
      <c r="C29" s="10"/>
      <c r="D29" s="10"/>
      <c r="E29" s="10"/>
      <c r="F29" s="10"/>
    </row>
    <row r="30" spans="1:7" ht="102" x14ac:dyDescent="0.25">
      <c r="A30" s="10"/>
      <c r="B30" s="13" t="s">
        <v>148</v>
      </c>
      <c r="C30" s="10"/>
      <c r="D30" s="10"/>
      <c r="E30" s="10"/>
      <c r="F30" s="10"/>
      <c r="G30" s="19"/>
    </row>
    <row r="31" spans="1:7" ht="13.8" x14ac:dyDescent="0.25">
      <c r="A31" s="10"/>
      <c r="B31" s="10"/>
      <c r="C31" s="10"/>
      <c r="D31" s="10"/>
      <c r="E31" s="10"/>
      <c r="F31" s="10"/>
      <c r="G31" s="19"/>
    </row>
    <row r="32" spans="1:7" x14ac:dyDescent="0.2">
      <c r="A32" s="10"/>
      <c r="B32" s="10"/>
      <c r="C32" s="10"/>
      <c r="D32" s="10"/>
      <c r="E32" s="10"/>
      <c r="F32" s="10"/>
    </row>
    <row r="33" spans="1:8" x14ac:dyDescent="0.2">
      <c r="A33" s="10"/>
      <c r="B33" s="10"/>
      <c r="C33" s="10"/>
      <c r="D33" s="10"/>
      <c r="E33" s="10"/>
      <c r="F33" s="10"/>
    </row>
    <row r="34" spans="1:8" x14ac:dyDescent="0.2">
      <c r="A34" s="10"/>
      <c r="B34" s="10"/>
      <c r="C34" s="10"/>
      <c r="D34" s="10"/>
      <c r="E34" s="10"/>
      <c r="F34" s="10"/>
    </row>
    <row r="35" spans="1:8" x14ac:dyDescent="0.2">
      <c r="A35" s="10"/>
      <c r="B35" s="11" t="s">
        <v>35</v>
      </c>
      <c r="C35" s="10"/>
      <c r="D35" s="10"/>
      <c r="E35" s="10"/>
      <c r="F35" s="10"/>
    </row>
    <row r="36" spans="1:8" ht="269.25" customHeight="1" x14ac:dyDescent="0.2">
      <c r="A36" s="10"/>
      <c r="B36" s="90" t="s">
        <v>147</v>
      </c>
      <c r="C36" s="10"/>
      <c r="D36" s="10"/>
      <c r="E36" s="10"/>
      <c r="F36" s="10"/>
      <c r="H36" s="13"/>
    </row>
    <row r="37" spans="1:8" x14ac:dyDescent="0.2">
      <c r="A37" s="10"/>
      <c r="B37" s="10"/>
      <c r="C37" s="10"/>
      <c r="D37" s="10"/>
      <c r="E37" s="10"/>
      <c r="F37" s="10"/>
    </row>
    <row r="38" spans="1:8" x14ac:dyDescent="0.2">
      <c r="A38" s="10"/>
      <c r="B38" s="10"/>
      <c r="C38" s="10"/>
      <c r="D38" s="10"/>
      <c r="E38" s="10"/>
      <c r="F38" s="10"/>
    </row>
    <row r="39" spans="1:8" x14ac:dyDescent="0.2">
      <c r="A39" s="10"/>
      <c r="B39" s="10"/>
      <c r="C39" s="10"/>
      <c r="D39" s="10"/>
      <c r="E39" s="10"/>
      <c r="F39" s="10"/>
    </row>
    <row r="40" spans="1:8" x14ac:dyDescent="0.2">
      <c r="A40" s="10"/>
      <c r="B40" s="10"/>
      <c r="C40" s="10"/>
      <c r="D40" s="10"/>
      <c r="E40" s="10"/>
      <c r="F40" s="10"/>
    </row>
    <row r="41" spans="1:8" x14ac:dyDescent="0.2">
      <c r="A41" s="10"/>
      <c r="B41" s="10"/>
      <c r="C41" s="10"/>
      <c r="D41" s="10"/>
      <c r="E41" s="10"/>
      <c r="F41" s="10"/>
    </row>
    <row r="42" spans="1:8" x14ac:dyDescent="0.2">
      <c r="A42" s="10"/>
      <c r="B42" s="10"/>
      <c r="C42" s="10"/>
      <c r="D42" s="10"/>
      <c r="E42" s="10"/>
      <c r="F42" s="10"/>
    </row>
    <row r="43" spans="1:8" x14ac:dyDescent="0.2">
      <c r="A43" s="10"/>
      <c r="B43" s="10"/>
      <c r="C43" s="10"/>
      <c r="D43" s="10"/>
      <c r="E43" s="10"/>
      <c r="F43" s="10"/>
    </row>
    <row r="44" spans="1:8" x14ac:dyDescent="0.2">
      <c r="A44" s="10"/>
      <c r="B44" s="10"/>
      <c r="C44" s="10"/>
      <c r="D44" s="10"/>
      <c r="E44" s="10"/>
      <c r="F44" s="10"/>
    </row>
    <row r="45" spans="1:8" x14ac:dyDescent="0.2">
      <c r="A45" s="10"/>
      <c r="B45" s="10"/>
      <c r="C45" s="10"/>
      <c r="D45" s="10"/>
      <c r="E45" s="10"/>
      <c r="F45" s="10"/>
    </row>
    <row r="46" spans="1:8" x14ac:dyDescent="0.2">
      <c r="A46" s="10"/>
      <c r="B46" s="10"/>
      <c r="C46" s="10"/>
      <c r="D46" s="10"/>
      <c r="E46" s="10"/>
      <c r="F46" s="10"/>
    </row>
    <row r="47" spans="1:8" x14ac:dyDescent="0.2">
      <c r="A47" s="10"/>
      <c r="B47" s="10"/>
      <c r="C47" s="10"/>
      <c r="D47" s="10"/>
      <c r="E47" s="10"/>
      <c r="F47" s="10"/>
    </row>
    <row r="48" spans="1:8" x14ac:dyDescent="0.2">
      <c r="A48" s="10"/>
      <c r="B48" s="10"/>
      <c r="C48" s="10"/>
      <c r="D48" s="10"/>
      <c r="E48" s="10"/>
      <c r="F48" s="10"/>
    </row>
    <row r="49" spans="1:6" x14ac:dyDescent="0.2">
      <c r="A49" s="10"/>
      <c r="B49" s="10"/>
      <c r="C49" s="10"/>
      <c r="D49" s="10"/>
      <c r="E49" s="10"/>
      <c r="F49" s="10"/>
    </row>
    <row r="50" spans="1:6" x14ac:dyDescent="0.2">
      <c r="A50" s="10"/>
      <c r="B50" s="10"/>
      <c r="C50" s="10"/>
      <c r="D50" s="10"/>
      <c r="E50" s="10"/>
      <c r="F50" s="10"/>
    </row>
    <row r="51" spans="1:6" x14ac:dyDescent="0.2">
      <c r="A51" s="10"/>
      <c r="B51" s="10"/>
      <c r="C51" s="10"/>
      <c r="D51" s="10"/>
      <c r="E51" s="10"/>
      <c r="F51" s="10"/>
    </row>
    <row r="52" spans="1:6" x14ac:dyDescent="0.2">
      <c r="A52" s="10"/>
      <c r="B52" s="10"/>
      <c r="C52" s="10"/>
      <c r="D52" s="10"/>
      <c r="E52" s="10"/>
      <c r="F52" s="10"/>
    </row>
    <row r="53" spans="1:6" x14ac:dyDescent="0.2">
      <c r="A53" s="10"/>
      <c r="B53" s="10"/>
      <c r="C53" s="10"/>
      <c r="D53" s="10"/>
      <c r="E53" s="10"/>
      <c r="F53" s="10"/>
    </row>
    <row r="54" spans="1:6" x14ac:dyDescent="0.2">
      <c r="A54" s="10"/>
      <c r="B54" s="10"/>
      <c r="C54" s="10"/>
      <c r="D54" s="10"/>
      <c r="E54" s="10"/>
      <c r="F54" s="10"/>
    </row>
    <row r="55" spans="1:6" x14ac:dyDescent="0.2">
      <c r="A55" s="10"/>
      <c r="B55" s="10"/>
      <c r="C55" s="10"/>
      <c r="D55" s="10"/>
      <c r="E55" s="10"/>
      <c r="F55" s="10"/>
    </row>
    <row r="56" spans="1:6" x14ac:dyDescent="0.2">
      <c r="A56" s="10"/>
      <c r="B56" s="10"/>
      <c r="C56" s="10"/>
      <c r="D56" s="10"/>
      <c r="E56" s="10"/>
      <c r="F56" s="10"/>
    </row>
    <row r="57" spans="1:6" x14ac:dyDescent="0.2">
      <c r="A57" s="10"/>
      <c r="B57" s="10"/>
      <c r="C57" s="10"/>
      <c r="D57" s="10"/>
      <c r="E57" s="10"/>
      <c r="F57" s="10"/>
    </row>
    <row r="58" spans="1:6" x14ac:dyDescent="0.2">
      <c r="A58" s="10"/>
      <c r="B58" s="10"/>
      <c r="C58" s="10"/>
      <c r="D58" s="10"/>
      <c r="E58" s="10"/>
      <c r="F58" s="10"/>
    </row>
    <row r="59" spans="1:6" x14ac:dyDescent="0.2">
      <c r="A59" s="10"/>
      <c r="B59" s="10"/>
      <c r="C59" s="10"/>
      <c r="D59" s="10"/>
      <c r="E59" s="10"/>
      <c r="F59" s="10"/>
    </row>
    <row r="60" spans="1:6" x14ac:dyDescent="0.2">
      <c r="A60" s="10"/>
      <c r="B60" s="10"/>
      <c r="C60" s="10"/>
      <c r="D60" s="10"/>
      <c r="E60" s="10"/>
      <c r="F60" s="10"/>
    </row>
  </sheetData>
  <phoneticPr fontId="4" type="noConversion"/>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codeName="Sheet12"/>
  <dimension ref="A1:C12"/>
  <sheetViews>
    <sheetView workbookViewId="0">
      <selection activeCell="A13" sqref="A13"/>
    </sheetView>
  </sheetViews>
  <sheetFormatPr defaultRowHeight="12.6" x14ac:dyDescent="0.2"/>
  <cols>
    <col min="2" max="2" width="59.26953125" style="134" customWidth="1"/>
    <col min="3" max="3" width="10.6328125" bestFit="1" customWidth="1"/>
  </cols>
  <sheetData>
    <row r="1" spans="1:3" x14ac:dyDescent="0.2">
      <c r="A1" s="21" t="s">
        <v>156</v>
      </c>
      <c r="B1" s="133" t="s">
        <v>154</v>
      </c>
      <c r="C1" s="21" t="s">
        <v>155</v>
      </c>
    </row>
    <row r="2" spans="1:3" x14ac:dyDescent="0.2">
      <c r="A2">
        <v>1</v>
      </c>
      <c r="B2" s="133" t="s">
        <v>157</v>
      </c>
      <c r="C2" s="132">
        <v>42290</v>
      </c>
    </row>
    <row r="3" spans="1:3" ht="25.2" x14ac:dyDescent="0.2">
      <c r="A3">
        <v>2</v>
      </c>
      <c r="B3" s="133" t="s">
        <v>158</v>
      </c>
      <c r="C3" s="132">
        <v>42290</v>
      </c>
    </row>
    <row r="4" spans="1:3" ht="25.2" x14ac:dyDescent="0.2">
      <c r="A4">
        <v>3</v>
      </c>
      <c r="B4" s="133" t="s">
        <v>159</v>
      </c>
      <c r="C4" s="132">
        <v>42290</v>
      </c>
    </row>
    <row r="5" spans="1:3" ht="25.2" x14ac:dyDescent="0.2">
      <c r="A5">
        <v>4</v>
      </c>
      <c r="B5" s="133" t="s">
        <v>160</v>
      </c>
      <c r="C5" s="132">
        <v>42290</v>
      </c>
    </row>
    <row r="6" spans="1:3" ht="25.2" x14ac:dyDescent="0.2">
      <c r="A6">
        <v>5</v>
      </c>
      <c r="B6" s="133" t="s">
        <v>161</v>
      </c>
      <c r="C6" s="132">
        <v>42290</v>
      </c>
    </row>
    <row r="7" spans="1:3" x14ac:dyDescent="0.2">
      <c r="A7">
        <v>6</v>
      </c>
      <c r="B7" s="133" t="s">
        <v>162</v>
      </c>
      <c r="C7" s="132">
        <v>42290</v>
      </c>
    </row>
    <row r="8" spans="1:3" x14ac:dyDescent="0.2">
      <c r="A8">
        <v>7</v>
      </c>
      <c r="B8" s="133" t="s">
        <v>163</v>
      </c>
      <c r="C8" s="132">
        <v>42290</v>
      </c>
    </row>
    <row r="9" spans="1:3" x14ac:dyDescent="0.2">
      <c r="A9">
        <v>8</v>
      </c>
      <c r="B9" s="133" t="s">
        <v>164</v>
      </c>
      <c r="C9" s="132">
        <v>42290</v>
      </c>
    </row>
    <row r="10" spans="1:3" x14ac:dyDescent="0.2">
      <c r="A10">
        <v>9</v>
      </c>
      <c r="B10" s="133" t="s">
        <v>165</v>
      </c>
      <c r="C10" s="132">
        <v>42290</v>
      </c>
    </row>
    <row r="11" spans="1:3" ht="25.2" x14ac:dyDescent="0.2">
      <c r="A11">
        <v>10</v>
      </c>
      <c r="B11" s="133" t="s">
        <v>166</v>
      </c>
      <c r="C11" s="132">
        <v>42290</v>
      </c>
    </row>
    <row r="12" spans="1:3" ht="37.799999999999997" x14ac:dyDescent="0.2">
      <c r="A12">
        <v>11</v>
      </c>
      <c r="B12" s="133" t="s">
        <v>167</v>
      </c>
      <c r="C12" s="132">
        <v>42290</v>
      </c>
    </row>
  </sheetData>
  <pageMargins left="0.7" right="0.7" top="0.75" bottom="0.75" header="0.3" footer="0.3"/>
  <pageSetup paperSize="9" orientation="portrait" horizontalDpi="30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1"/>
  <dimension ref="A1:AJ119"/>
  <sheetViews>
    <sheetView workbookViewId="0">
      <selection activeCell="C7" sqref="C7"/>
    </sheetView>
  </sheetViews>
  <sheetFormatPr defaultColWidth="9" defaultRowHeight="14.4" x14ac:dyDescent="0.3"/>
  <cols>
    <col min="1" max="1" width="27.08984375" style="3" customWidth="1"/>
    <col min="2" max="2" width="10" style="3" bestFit="1" customWidth="1"/>
    <col min="3" max="3" width="15.08984375" style="3" customWidth="1"/>
    <col min="4" max="4" width="12.36328125" style="3" bestFit="1" customWidth="1"/>
    <col min="5" max="5" width="9.26953125" style="3" bestFit="1" customWidth="1"/>
    <col min="6" max="6" width="19.36328125" style="3" customWidth="1"/>
    <col min="7" max="7" width="15" style="3" customWidth="1"/>
    <col min="8" max="8" width="16.08984375" style="3" bestFit="1" customWidth="1"/>
    <col min="9" max="9" width="8.36328125" style="3" bestFit="1" customWidth="1"/>
    <col min="10" max="14" width="7.453125" style="3" bestFit="1" customWidth="1"/>
    <col min="15" max="15" width="7.26953125" style="3" bestFit="1" customWidth="1"/>
    <col min="16" max="16" width="10.08984375" style="3" bestFit="1" customWidth="1"/>
    <col min="17" max="18" width="7.26953125" style="3" bestFit="1" customWidth="1"/>
    <col min="19" max="21" width="7.453125" style="3" bestFit="1" customWidth="1"/>
    <col min="22" max="16384" width="9" style="3"/>
  </cols>
  <sheetData>
    <row r="1" spans="1:21" s="5" customFormat="1" ht="28.8" x14ac:dyDescent="0.3">
      <c r="D1" s="20"/>
      <c r="E1" s="20"/>
      <c r="F1" s="124" t="s">
        <v>149</v>
      </c>
      <c r="G1" s="121"/>
      <c r="H1" s="121"/>
      <c r="I1" s="126">
        <v>1</v>
      </c>
      <c r="J1" s="127" t="s">
        <v>151</v>
      </c>
      <c r="K1" s="122"/>
      <c r="L1" s="126" t="s">
        <v>152</v>
      </c>
      <c r="M1" s="130" t="s">
        <v>153</v>
      </c>
      <c r="N1" s="127" t="s">
        <v>87</v>
      </c>
      <c r="O1" s="20"/>
      <c r="P1" s="20"/>
      <c r="Q1" s="20"/>
      <c r="R1" s="20"/>
      <c r="S1" s="20"/>
      <c r="T1" s="20"/>
      <c r="U1" s="20"/>
    </row>
    <row r="2" spans="1:21" s="5" customFormat="1" ht="15" thickBot="1" x14ac:dyDescent="0.35">
      <c r="C2" s="5" t="s">
        <v>133</v>
      </c>
      <c r="D2" s="5" t="s">
        <v>88</v>
      </c>
      <c r="F2" s="125">
        <v>0.45359237000000002</v>
      </c>
      <c r="G2" s="123"/>
      <c r="H2" s="123"/>
      <c r="I2" s="128">
        <v>0.62139999999999995</v>
      </c>
      <c r="J2" s="129" t="s">
        <v>84</v>
      </c>
      <c r="K2" s="122"/>
      <c r="L2" s="128">
        <v>1</v>
      </c>
      <c r="M2" s="131">
        <f>1000*1/F2</f>
        <v>2204.6226218487759</v>
      </c>
      <c r="N2" s="129">
        <f>M2*I2</f>
        <v>1369.9524972168292</v>
      </c>
      <c r="P2" s="139"/>
    </row>
    <row r="3" spans="1:21" x14ac:dyDescent="0.3">
      <c r="A3" s="106" t="s">
        <v>53</v>
      </c>
      <c r="B3" s="106" t="s">
        <v>6</v>
      </c>
      <c r="C3" s="119">
        <f>D3/$F$2</f>
        <v>1.5242288797759098</v>
      </c>
      <c r="D3" s="116">
        <v>0.69137859000000002</v>
      </c>
      <c r="E3" s="7"/>
      <c r="F3" s="4"/>
      <c r="G3" s="4"/>
      <c r="H3" s="115"/>
      <c r="I3" s="115">
        <f>1/I2</f>
        <v>1.60926939169617</v>
      </c>
      <c r="J3" s="115"/>
      <c r="K3" s="4"/>
      <c r="L3" s="4"/>
      <c r="M3" s="4"/>
      <c r="N3" s="4"/>
      <c r="O3" s="4"/>
      <c r="P3" s="4"/>
      <c r="Q3" s="4"/>
      <c r="R3" s="4"/>
      <c r="S3" s="4"/>
      <c r="T3" s="4"/>
      <c r="U3" s="4"/>
    </row>
    <row r="4" spans="1:21" x14ac:dyDescent="0.3">
      <c r="A4" s="106" t="s">
        <v>65</v>
      </c>
      <c r="B4" s="106" t="s">
        <v>6</v>
      </c>
      <c r="C4" s="119">
        <f>D4/$F$2</f>
        <v>1.5808487254756951</v>
      </c>
      <c r="D4" s="117">
        <v>0.71706091999999999</v>
      </c>
      <c r="E4" s="101"/>
      <c r="F4" s="21"/>
      <c r="G4" s="100"/>
      <c r="H4" s="115"/>
      <c r="I4" s="115"/>
      <c r="J4" s="115"/>
      <c r="K4" s="4"/>
      <c r="L4" s="4"/>
      <c r="M4" s="4"/>
      <c r="N4" s="4"/>
      <c r="O4" s="4"/>
      <c r="P4" s="4"/>
      <c r="Q4" s="4"/>
      <c r="R4" s="4"/>
      <c r="S4" s="4"/>
      <c r="T4" s="4"/>
      <c r="U4" s="4"/>
    </row>
    <row r="5" spans="1:21" x14ac:dyDescent="0.3">
      <c r="A5" s="106" t="s">
        <v>39</v>
      </c>
      <c r="B5" s="106" t="s">
        <v>6</v>
      </c>
      <c r="C5" s="119">
        <f>D5/$F$2</f>
        <v>1.4093401527014222</v>
      </c>
      <c r="D5" s="117">
        <v>0.63926594000000003</v>
      </c>
      <c r="E5" s="6"/>
      <c r="F5" s="6"/>
      <c r="G5" s="6"/>
      <c r="H5" s="115"/>
      <c r="I5" s="115"/>
      <c r="J5" s="115"/>
      <c r="K5" s="6"/>
      <c r="L5" s="6"/>
      <c r="M5" s="6"/>
      <c r="N5" s="6"/>
      <c r="O5" s="6"/>
      <c r="P5" s="6"/>
      <c r="Q5" s="6"/>
      <c r="R5" s="6"/>
      <c r="S5" s="6"/>
      <c r="T5" s="6"/>
      <c r="U5" s="6"/>
    </row>
    <row r="6" spans="1:21" x14ac:dyDescent="0.3">
      <c r="A6" s="106" t="s">
        <v>40</v>
      </c>
      <c r="B6" s="106" t="s">
        <v>6</v>
      </c>
      <c r="C6" s="119">
        <f>D6/$F$2</f>
        <v>0.54682138943386549</v>
      </c>
      <c r="D6" s="117">
        <v>0.24803401</v>
      </c>
      <c r="E6" s="6"/>
      <c r="F6" s="6"/>
      <c r="G6" s="6"/>
      <c r="H6" s="115"/>
      <c r="I6" s="115"/>
      <c r="J6" s="115"/>
      <c r="K6" s="6"/>
      <c r="L6" s="6"/>
      <c r="M6" s="6"/>
      <c r="N6" s="6"/>
      <c r="O6" s="6"/>
      <c r="P6" s="6"/>
      <c r="Q6" s="6"/>
      <c r="R6" s="6"/>
      <c r="S6" s="6"/>
      <c r="T6" s="6"/>
      <c r="U6" s="6"/>
    </row>
    <row r="7" spans="1:21" x14ac:dyDescent="0.3">
      <c r="A7" s="106" t="s">
        <v>54</v>
      </c>
      <c r="B7" s="106" t="s">
        <v>84</v>
      </c>
      <c r="C7" s="119">
        <f t="shared" ref="C7:C8" si="0">D7/$F$2</f>
        <v>3.6396760818529641</v>
      </c>
      <c r="D7" s="117">
        <v>1.6509293</v>
      </c>
      <c r="E7" s="116"/>
      <c r="F7" s="135"/>
      <c r="G7" s="6"/>
      <c r="H7" s="137"/>
      <c r="I7" s="116"/>
      <c r="J7" s="115"/>
      <c r="K7" s="6"/>
      <c r="L7" s="6"/>
      <c r="M7" s="6"/>
      <c r="N7" s="6"/>
      <c r="O7" s="6"/>
      <c r="P7" s="6"/>
      <c r="Q7" s="6"/>
      <c r="R7" s="6"/>
      <c r="S7" s="6"/>
      <c r="T7" s="6"/>
      <c r="U7" s="6"/>
    </row>
    <row r="8" spans="1:21" x14ac:dyDescent="0.3">
      <c r="A8" s="106" t="s">
        <v>54</v>
      </c>
      <c r="B8" s="106" t="s">
        <v>87</v>
      </c>
      <c r="C8" s="119">
        <f t="shared" si="0"/>
        <v>1.9386722047374827E-4</v>
      </c>
      <c r="D8" s="117">
        <v>8.7936692000000006E-5</v>
      </c>
      <c r="F8" s="135"/>
      <c r="G8" s="144" t="s">
        <v>168</v>
      </c>
      <c r="H8" s="145">
        <v>1</v>
      </c>
      <c r="J8" s="115"/>
      <c r="K8" s="6"/>
      <c r="L8" s="6"/>
      <c r="M8" s="6"/>
      <c r="N8" s="6"/>
      <c r="O8" s="6"/>
      <c r="P8" s="6"/>
      <c r="Q8" s="6"/>
      <c r="R8" s="6"/>
      <c r="S8" s="6"/>
      <c r="T8" s="6"/>
      <c r="U8" s="6"/>
    </row>
    <row r="9" spans="1:21" x14ac:dyDescent="0.3">
      <c r="A9" s="106" t="s">
        <v>55</v>
      </c>
      <c r="B9" s="106" t="s">
        <v>14</v>
      </c>
      <c r="C9" s="119">
        <f t="shared" ref="C9:C22" si="1">D9/$F$2</f>
        <v>56.89557344185485</v>
      </c>
      <c r="D9" s="117">
        <v>25.807397999999999</v>
      </c>
      <c r="E9" s="6"/>
      <c r="F9" s="6"/>
      <c r="G9" s="146" t="s">
        <v>169</v>
      </c>
      <c r="H9" s="147">
        <f>H8/F2</f>
        <v>2.2046226218487757</v>
      </c>
      <c r="J9" s="115"/>
      <c r="K9" s="6"/>
      <c r="L9" s="6"/>
      <c r="M9" s="6"/>
      <c r="N9" s="6"/>
      <c r="O9" s="6"/>
      <c r="P9" s="6"/>
      <c r="Q9" s="6"/>
      <c r="R9" s="6"/>
      <c r="S9" s="6"/>
      <c r="T9" s="6"/>
      <c r="U9" s="6"/>
    </row>
    <row r="10" spans="1:21" x14ac:dyDescent="0.3">
      <c r="A10" s="106" t="s">
        <v>56</v>
      </c>
      <c r="B10" s="106" t="s">
        <v>14</v>
      </c>
      <c r="C10" s="119">
        <f t="shared" si="1"/>
        <v>12.980957329595293</v>
      </c>
      <c r="D10" s="117">
        <v>5.8880632000000004</v>
      </c>
      <c r="E10" s="6"/>
      <c r="F10" s="142"/>
      <c r="G10" s="146" t="s">
        <v>170</v>
      </c>
      <c r="H10" s="148">
        <f>1/1000*F2</f>
        <v>4.5359237000000004E-4</v>
      </c>
      <c r="J10" s="115"/>
      <c r="K10" s="6"/>
      <c r="L10" s="6"/>
      <c r="M10" s="6"/>
      <c r="N10" s="6"/>
      <c r="O10" s="6"/>
      <c r="P10" s="6"/>
      <c r="Q10" s="6"/>
      <c r="R10" s="6"/>
      <c r="S10" s="6"/>
      <c r="T10" s="6"/>
      <c r="U10" s="6"/>
    </row>
    <row r="11" spans="1:21" x14ac:dyDescent="0.3">
      <c r="A11" s="106" t="s">
        <v>57</v>
      </c>
      <c r="B11" s="106" t="s">
        <v>14</v>
      </c>
      <c r="C11" s="119">
        <f t="shared" si="1"/>
        <v>12.30810893049193</v>
      </c>
      <c r="D11" s="116">
        <v>5.5828642999999998</v>
      </c>
      <c r="E11" s="108"/>
      <c r="F11" s="6"/>
      <c r="G11" s="149" t="s">
        <v>171</v>
      </c>
      <c r="H11" s="147">
        <f>1/I2</f>
        <v>1.60926939169617</v>
      </c>
      <c r="J11" s="115"/>
      <c r="K11" s="6"/>
      <c r="L11" s="6"/>
      <c r="M11" s="6"/>
      <c r="N11" s="6"/>
      <c r="O11" s="6"/>
      <c r="P11" s="6"/>
      <c r="Q11" s="6"/>
      <c r="R11" s="6"/>
      <c r="S11" s="6"/>
      <c r="T11" s="6"/>
      <c r="U11" s="6"/>
    </row>
    <row r="12" spans="1:21" x14ac:dyDescent="0.3">
      <c r="A12" s="106" t="s">
        <v>58</v>
      </c>
      <c r="B12" s="106" t="s">
        <v>14</v>
      </c>
      <c r="C12" s="119">
        <f t="shared" si="1"/>
        <v>15.375644656456632</v>
      </c>
      <c r="D12" s="117">
        <v>6.9742750999999998</v>
      </c>
      <c r="F12" s="140"/>
      <c r="G12" s="150"/>
      <c r="H12" s="148">
        <f>H8*H9*H10*H11</f>
        <v>1.6092693916961701E-3</v>
      </c>
      <c r="J12" s="115"/>
    </row>
    <row r="13" spans="1:21" x14ac:dyDescent="0.3">
      <c r="A13" s="21" t="s">
        <v>77</v>
      </c>
      <c r="B13" s="106" t="s">
        <v>14</v>
      </c>
      <c r="C13" s="119">
        <f t="shared" si="1"/>
        <v>38.122864169871285</v>
      </c>
      <c r="D13" s="116">
        <v>17.29224031</v>
      </c>
      <c r="E13" s="6"/>
      <c r="F13" s="6"/>
      <c r="G13" s="151"/>
      <c r="H13" s="152">
        <f>H12*D8</f>
        <v>1.4151382684261348E-7</v>
      </c>
      <c r="J13" s="115"/>
    </row>
    <row r="14" spans="1:21" x14ac:dyDescent="0.3">
      <c r="A14" s="21" t="s">
        <v>78</v>
      </c>
      <c r="B14" s="106" t="s">
        <v>14</v>
      </c>
      <c r="C14" s="119">
        <f t="shared" si="1"/>
        <v>22.014014874191997</v>
      </c>
      <c r="D14" s="116">
        <v>9.9853891800000003</v>
      </c>
      <c r="E14" s="6"/>
      <c r="I14" s="115"/>
      <c r="J14" s="115"/>
    </row>
    <row r="15" spans="1:21" x14ac:dyDescent="0.3">
      <c r="A15" s="21" t="s">
        <v>79</v>
      </c>
      <c r="B15" s="106" t="s">
        <v>14</v>
      </c>
      <c r="C15" s="119">
        <f t="shared" si="1"/>
        <v>21.094140384239704</v>
      </c>
      <c r="D15" s="116">
        <v>9.568141129999999</v>
      </c>
      <c r="E15" s="6"/>
      <c r="I15" s="115"/>
      <c r="J15" s="115"/>
    </row>
    <row r="16" spans="1:21" x14ac:dyDescent="0.3">
      <c r="A16" s="21" t="s">
        <v>80</v>
      </c>
      <c r="B16" s="106" t="s">
        <v>14</v>
      </c>
      <c r="C16" s="119">
        <f t="shared" si="1"/>
        <v>30.909886138516836</v>
      </c>
      <c r="D16" s="116">
        <v>14.02048851</v>
      </c>
      <c r="E16" s="6"/>
      <c r="I16" s="115"/>
      <c r="J16" s="115"/>
    </row>
    <row r="17" spans="1:36" x14ac:dyDescent="0.3">
      <c r="A17" s="106" t="s">
        <v>59</v>
      </c>
      <c r="B17" s="106" t="s">
        <v>14</v>
      </c>
      <c r="C17" s="120">
        <f>D17/$F$2</f>
        <v>0</v>
      </c>
      <c r="D17" s="118">
        <v>0</v>
      </c>
      <c r="E17" s="6"/>
      <c r="F17" s="6"/>
      <c r="G17"/>
      <c r="H17" s="157"/>
      <c r="I17" s="115"/>
      <c r="J17" s="115"/>
      <c r="K17" s="6"/>
      <c r="L17" s="6"/>
      <c r="M17" s="6"/>
      <c r="N17" s="6"/>
      <c r="O17" s="6"/>
      <c r="P17" s="6"/>
      <c r="Q17" s="6"/>
      <c r="R17" s="6"/>
      <c r="S17" s="6"/>
      <c r="T17" s="6"/>
      <c r="U17" s="6"/>
    </row>
    <row r="18" spans="1:36" x14ac:dyDescent="0.3">
      <c r="A18" s="106" t="s">
        <v>60</v>
      </c>
      <c r="B18" s="106" t="s">
        <v>14</v>
      </c>
      <c r="C18" s="119">
        <f t="shared" si="1"/>
        <v>0.16864086580645085</v>
      </c>
      <c r="D18" s="117">
        <v>7.6494210000000007E-2</v>
      </c>
      <c r="E18" s="6"/>
      <c r="F18" s="6"/>
      <c r="H18" s="141"/>
      <c r="I18" s="115"/>
      <c r="J18" s="115"/>
      <c r="K18" s="135"/>
      <c r="L18" s="158"/>
      <c r="M18" s="135"/>
      <c r="N18" s="143"/>
      <c r="O18" s="6"/>
      <c r="P18" s="6"/>
      <c r="Q18" s="6"/>
      <c r="R18" s="6"/>
      <c r="S18" s="6"/>
      <c r="T18" s="6"/>
      <c r="U18" s="6"/>
      <c r="V18" s="7"/>
      <c r="W18" s="7"/>
      <c r="X18" s="7"/>
      <c r="Y18" s="7"/>
      <c r="Z18" s="7"/>
      <c r="AB18" s="7"/>
      <c r="AE18" s="7"/>
    </row>
    <row r="19" spans="1:36" x14ac:dyDescent="0.3">
      <c r="A19" s="106" t="s">
        <v>61</v>
      </c>
      <c r="B19" s="106" t="s">
        <v>14</v>
      </c>
      <c r="C19" s="119">
        <f t="shared" si="1"/>
        <v>0.13271898951915792</v>
      </c>
      <c r="D19" s="117">
        <v>6.0200321000000001E-2</v>
      </c>
      <c r="E19" s="6"/>
      <c r="F19" s="6"/>
      <c r="I19" s="115"/>
      <c r="J19" s="115"/>
      <c r="K19" s="158"/>
      <c r="L19" s="158"/>
      <c r="M19" s="158"/>
      <c r="N19" s="6"/>
      <c r="O19" s="6"/>
      <c r="P19" s="6"/>
      <c r="Q19" s="6"/>
      <c r="R19" s="6"/>
      <c r="S19" s="6"/>
      <c r="T19" s="6"/>
      <c r="U19" s="6"/>
    </row>
    <row r="20" spans="1:36" x14ac:dyDescent="0.3">
      <c r="A20" s="106" t="s">
        <v>62</v>
      </c>
      <c r="B20" s="106" t="s">
        <v>14</v>
      </c>
      <c r="C20" s="119">
        <f t="shared" si="1"/>
        <v>2.9413905264764485E-2</v>
      </c>
      <c r="D20" s="116">
        <v>1.3341923E-2</v>
      </c>
      <c r="E20" s="6"/>
      <c r="F20" s="6"/>
      <c r="G20" s="6"/>
      <c r="H20" s="115"/>
      <c r="I20" s="115"/>
      <c r="J20" s="115"/>
      <c r="K20" s="135"/>
      <c r="L20" s="135"/>
      <c r="M20" s="135"/>
      <c r="N20" s="6"/>
      <c r="O20" s="6"/>
      <c r="P20" s="6"/>
      <c r="Q20" s="6"/>
      <c r="R20" s="6"/>
      <c r="S20" s="6"/>
      <c r="T20" s="6"/>
      <c r="U20" s="6"/>
      <c r="X20" s="7"/>
      <c r="AB20" s="7"/>
      <c r="AC20" s="7"/>
    </row>
    <row r="21" spans="1:36" x14ac:dyDescent="0.3">
      <c r="A21" s="106" t="s">
        <v>86</v>
      </c>
      <c r="B21" s="106" t="s">
        <v>6</v>
      </c>
      <c r="C21" s="119">
        <f t="shared" si="1"/>
        <v>4.3726319735051975E-3</v>
      </c>
      <c r="D21" s="117">
        <v>1.9833924999999998E-3</v>
      </c>
      <c r="E21" s="7"/>
      <c r="F21" s="7"/>
      <c r="G21" s="7"/>
      <c r="H21" s="115"/>
      <c r="I21" s="115"/>
      <c r="J21" s="115"/>
      <c r="K21" s="138"/>
      <c r="L21" s="135"/>
      <c r="M21" s="135"/>
      <c r="N21" s="7"/>
      <c r="O21" s="7"/>
      <c r="P21" s="7"/>
      <c r="Q21" s="7"/>
      <c r="R21" s="7"/>
      <c r="S21" s="7"/>
      <c r="T21" s="7"/>
      <c r="U21" s="7"/>
      <c r="W21" s="7"/>
      <c r="X21" s="7"/>
      <c r="Z21" s="7"/>
      <c r="AA21" s="7"/>
      <c r="AB21" s="7"/>
      <c r="AC21" s="7"/>
      <c r="AD21" s="7"/>
      <c r="AE21" s="7"/>
      <c r="AF21" s="7"/>
      <c r="AG21" s="7"/>
      <c r="AH21" s="7"/>
      <c r="AI21" s="7"/>
      <c r="AJ21" s="7"/>
    </row>
    <row r="22" spans="1:36" x14ac:dyDescent="0.3">
      <c r="A22" s="106" t="s">
        <v>63</v>
      </c>
      <c r="B22" s="106" t="s">
        <v>6</v>
      </c>
      <c r="C22" s="119">
        <f t="shared" si="1"/>
        <v>0.59936050070683511</v>
      </c>
      <c r="D22" s="117">
        <v>0.27186535000000001</v>
      </c>
      <c r="E22" s="7"/>
      <c r="H22" s="115"/>
      <c r="I22" s="115"/>
      <c r="J22" s="115"/>
      <c r="K22" s="7"/>
      <c r="L22" s="7"/>
      <c r="M22" s="7"/>
      <c r="O22" s="7"/>
      <c r="P22" s="7"/>
      <c r="Q22" s="7"/>
      <c r="R22" s="7"/>
      <c r="S22" s="7"/>
      <c r="T22" s="7"/>
      <c r="W22" s="7"/>
      <c r="X22" s="7"/>
      <c r="Z22" s="7"/>
      <c r="AA22" s="7"/>
      <c r="AB22" s="7"/>
      <c r="AC22" s="7"/>
      <c r="AD22" s="7"/>
      <c r="AE22" s="7"/>
      <c r="AH22" s="7"/>
      <c r="AI22" s="7"/>
      <c r="AJ22" s="7"/>
    </row>
    <row r="23" spans="1:36" x14ac:dyDescent="0.3">
      <c r="A23" s="3" t="s">
        <v>176</v>
      </c>
      <c r="B23" s="106" t="s">
        <v>6</v>
      </c>
      <c r="C23" s="138">
        <f>D23/$F$2</f>
        <v>5.737691310812834</v>
      </c>
      <c r="D23" s="136">
        <v>2.602573</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G23" s="7"/>
      <c r="AH23" s="7"/>
      <c r="AI23" s="7"/>
      <c r="AJ23" s="7"/>
    </row>
    <row r="24" spans="1:36" x14ac:dyDescent="0.3">
      <c r="A24" s="3" t="s">
        <v>177</v>
      </c>
      <c r="B24" s="106" t="s">
        <v>6</v>
      </c>
      <c r="C24" s="138">
        <f t="shared" ref="C24:C25" si="2">D24/$F$2</f>
        <v>5.737691310812834</v>
      </c>
      <c r="D24" s="136">
        <v>2.602573</v>
      </c>
      <c r="E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row>
    <row r="25" spans="1:36" x14ac:dyDescent="0.3">
      <c r="A25" s="3" t="s">
        <v>178</v>
      </c>
      <c r="B25" s="106" t="s">
        <v>6</v>
      </c>
      <c r="C25" s="138">
        <f t="shared" si="2"/>
        <v>1.3118350734162481</v>
      </c>
      <c r="D25" s="136">
        <v>0.59503837999999998</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H25" s="7"/>
      <c r="AI25" s="7"/>
      <c r="AJ25" s="7"/>
    </row>
    <row r="26" spans="1:36" x14ac:dyDescent="0.3">
      <c r="D26" s="7"/>
      <c r="E26" s="7"/>
      <c r="J26" s="7"/>
      <c r="K26" s="7"/>
      <c r="L26" s="7"/>
      <c r="M26" s="7"/>
      <c r="Q26" s="7"/>
      <c r="S26" s="7"/>
      <c r="T26" s="7"/>
      <c r="X26" s="7"/>
      <c r="AA26" s="7"/>
      <c r="AB26" s="7"/>
      <c r="AC26" s="7"/>
      <c r="AD26" s="7"/>
      <c r="AE26" s="7"/>
      <c r="AG26" s="7"/>
      <c r="AH26" s="7"/>
      <c r="AI26" s="7"/>
      <c r="AJ26" s="7"/>
    </row>
    <row r="27" spans="1:36" x14ac:dyDescent="0.3">
      <c r="D27" s="7"/>
      <c r="E27" s="7"/>
      <c r="F27" s="7"/>
      <c r="G27" s="7"/>
      <c r="H27" s="7"/>
      <c r="I27" s="7"/>
      <c r="J27" s="7"/>
      <c r="K27" s="7"/>
      <c r="L27" s="7"/>
      <c r="M27" s="7"/>
      <c r="N27" s="7"/>
      <c r="O27" s="7"/>
      <c r="P27" s="7"/>
      <c r="Q27" s="7"/>
      <c r="S27" s="7"/>
      <c r="T27" s="7"/>
      <c r="X27" s="7"/>
      <c r="AA27" s="7"/>
      <c r="AB27" s="7"/>
      <c r="AC27" s="7"/>
      <c r="AD27" s="7"/>
      <c r="AE27" s="7"/>
      <c r="AF27" s="7"/>
      <c r="AG27" s="7"/>
      <c r="AH27" s="7"/>
      <c r="AI27" s="7"/>
      <c r="AJ27" s="7"/>
    </row>
    <row r="28" spans="1:36" x14ac:dyDescent="0.3">
      <c r="D28" s="7"/>
      <c r="E28" s="7"/>
      <c r="J28" s="7"/>
      <c r="K28" s="7"/>
      <c r="L28" s="7"/>
      <c r="M28" s="7"/>
      <c r="N28" s="7"/>
      <c r="O28" s="7"/>
      <c r="P28" s="7"/>
      <c r="Q28" s="7"/>
      <c r="R28" s="7"/>
      <c r="AA28" s="7"/>
      <c r="AB28" s="7"/>
      <c r="AC28" s="7"/>
      <c r="AD28" s="7"/>
      <c r="AE28" s="7"/>
      <c r="AF28" s="7"/>
      <c r="AG28" s="7"/>
      <c r="AH28" s="7"/>
      <c r="AI28" s="7"/>
      <c r="AJ28" s="7"/>
    </row>
    <row r="29" spans="1:36" x14ac:dyDescent="0.3">
      <c r="C29" s="5"/>
      <c r="D29" s="5"/>
      <c r="E29" s="7"/>
      <c r="F29" s="7"/>
      <c r="H29" s="7"/>
      <c r="I29" s="7"/>
      <c r="J29" s="7"/>
      <c r="K29" s="7"/>
      <c r="M29" s="7"/>
      <c r="N29" s="7"/>
      <c r="O29" s="7"/>
      <c r="P29" s="7"/>
      <c r="Q29" s="7"/>
      <c r="AA29" s="7"/>
      <c r="AB29" s="7"/>
      <c r="AC29" s="7"/>
      <c r="AD29" s="7"/>
      <c r="AE29" s="7"/>
      <c r="AF29" s="7"/>
      <c r="AG29" s="7"/>
      <c r="AH29" s="7"/>
      <c r="AI29" s="7"/>
      <c r="AJ29" s="7"/>
    </row>
    <row r="30" spans="1:36" x14ac:dyDescent="0.3">
      <c r="E30" s="7"/>
      <c r="F30" s="135"/>
      <c r="G30" s="7"/>
      <c r="H30" s="7"/>
      <c r="I30" s="7"/>
      <c r="J30" s="7"/>
      <c r="K30" s="7"/>
      <c r="L30" s="7"/>
      <c r="M30" s="7"/>
      <c r="N30" s="7"/>
      <c r="O30" s="7"/>
      <c r="P30" s="7"/>
      <c r="Q30" s="7"/>
      <c r="R30" s="7"/>
      <c r="S30" s="7"/>
      <c r="AA30" s="7"/>
      <c r="AB30" s="7"/>
      <c r="AC30" s="7"/>
      <c r="AD30" s="7"/>
      <c r="AE30" s="7"/>
      <c r="AF30" s="7"/>
      <c r="AG30" s="7"/>
      <c r="AH30" s="7"/>
      <c r="AI30" s="7"/>
      <c r="AJ30" s="7"/>
    </row>
    <row r="31" spans="1:36" x14ac:dyDescent="0.3">
      <c r="E31" s="7"/>
      <c r="F31" s="7"/>
      <c r="G31" s="7"/>
      <c r="H31" s="7"/>
      <c r="I31" s="7"/>
      <c r="J31" s="7"/>
      <c r="K31" s="7"/>
      <c r="L31" s="7"/>
      <c r="M31" s="7"/>
      <c r="N31" s="7"/>
      <c r="O31" s="7"/>
      <c r="P31" s="7"/>
      <c r="Q31" s="7"/>
      <c r="R31" s="7"/>
      <c r="S31" s="7"/>
      <c r="T31" s="7"/>
      <c r="AA31" s="7"/>
      <c r="AB31" s="7"/>
      <c r="AC31" s="7"/>
      <c r="AD31" s="7"/>
      <c r="AE31" s="7"/>
      <c r="AF31" s="7"/>
      <c r="AG31" s="7"/>
      <c r="AH31" s="7"/>
      <c r="AI31" s="7"/>
      <c r="AJ31" s="7"/>
    </row>
    <row r="32" spans="1:36" x14ac:dyDescent="0.3">
      <c r="E32" s="7"/>
      <c r="J32" s="7"/>
      <c r="K32" s="7"/>
      <c r="L32" s="7"/>
      <c r="M32" s="7"/>
      <c r="N32" s="7"/>
      <c r="O32" s="7"/>
      <c r="Q32" s="7"/>
      <c r="R32" s="7"/>
      <c r="AA32" s="7"/>
      <c r="AC32" s="7"/>
      <c r="AD32" s="7"/>
      <c r="AE32" s="7"/>
      <c r="AF32" s="7"/>
      <c r="AH32" s="7"/>
      <c r="AI32" s="7"/>
      <c r="AJ32" s="7"/>
    </row>
    <row r="33" spans="4:36" x14ac:dyDescent="0.3">
      <c r="E33" s="7"/>
      <c r="G33" s="7"/>
      <c r="H33" s="7"/>
      <c r="J33" s="7"/>
      <c r="K33" s="7"/>
      <c r="L33" s="7"/>
      <c r="M33" s="7"/>
      <c r="N33" s="7"/>
      <c r="O33" s="7"/>
      <c r="S33" s="7"/>
      <c r="AA33" s="7"/>
      <c r="AC33" s="7"/>
      <c r="AD33" s="7"/>
      <c r="AE33" s="7"/>
      <c r="AF33" s="7"/>
      <c r="AH33" s="7"/>
      <c r="AI33" s="7"/>
      <c r="AJ33" s="7"/>
    </row>
    <row r="34" spans="4:36" x14ac:dyDescent="0.3">
      <c r="E34" s="7"/>
      <c r="F34" s="7"/>
      <c r="G34" s="7"/>
      <c r="H34" s="7"/>
      <c r="I34" s="7"/>
      <c r="J34" s="7"/>
      <c r="K34" s="7"/>
      <c r="L34" s="7"/>
      <c r="M34" s="7"/>
      <c r="N34" s="7"/>
      <c r="O34" s="7"/>
      <c r="P34" s="7"/>
      <c r="Q34" s="7"/>
      <c r="R34" s="7"/>
      <c r="T34" s="7"/>
      <c r="U34" s="7"/>
      <c r="AA34" s="7"/>
      <c r="AB34" s="7"/>
      <c r="AC34" s="7"/>
      <c r="AD34" s="7"/>
      <c r="AE34" s="7"/>
      <c r="AF34" s="7"/>
      <c r="AG34" s="7"/>
      <c r="AH34" s="7"/>
      <c r="AI34" s="7"/>
      <c r="AJ34" s="7"/>
    </row>
    <row r="35" spans="4:36" x14ac:dyDescent="0.3">
      <c r="E35" s="7"/>
      <c r="F35" s="7"/>
      <c r="G35" s="7"/>
      <c r="H35" s="7"/>
      <c r="I35" s="7"/>
      <c r="J35" s="7"/>
      <c r="K35" s="7"/>
      <c r="L35" s="7"/>
      <c r="M35" s="7"/>
      <c r="N35" s="7"/>
      <c r="O35" s="7"/>
      <c r="P35" s="7"/>
      <c r="Q35" s="7"/>
      <c r="R35" s="7"/>
      <c r="S35" s="7"/>
      <c r="T35" s="7"/>
      <c r="U35" s="7"/>
      <c r="AA35" s="7"/>
      <c r="AB35" s="7"/>
      <c r="AC35" s="7"/>
      <c r="AD35" s="7"/>
      <c r="AE35" s="7"/>
      <c r="AF35" s="7"/>
      <c r="AG35" s="7"/>
      <c r="AH35" s="7"/>
      <c r="AI35" s="7"/>
      <c r="AJ35" s="7"/>
    </row>
    <row r="36" spans="4:36" x14ac:dyDescent="0.3">
      <c r="E36" s="7"/>
      <c r="F36" s="7"/>
      <c r="G36" s="7"/>
      <c r="H36" s="7"/>
      <c r="I36" s="7"/>
      <c r="J36" s="7"/>
      <c r="K36" s="7"/>
      <c r="L36" s="7"/>
      <c r="M36" s="7"/>
      <c r="N36" s="7"/>
      <c r="O36" s="7"/>
      <c r="P36" s="7"/>
      <c r="Q36" s="7"/>
      <c r="R36" s="7"/>
      <c r="S36" s="7"/>
      <c r="T36" s="7"/>
      <c r="U36" s="7"/>
      <c r="AA36" s="7"/>
      <c r="AC36" s="7"/>
      <c r="AD36" s="7"/>
      <c r="AE36" s="7"/>
      <c r="AH36" s="7"/>
      <c r="AI36" s="7"/>
    </row>
    <row r="37" spans="4:36" x14ac:dyDescent="0.3">
      <c r="E37" s="7"/>
      <c r="F37" s="7"/>
      <c r="G37" s="7"/>
      <c r="H37" s="7"/>
      <c r="I37" s="7"/>
      <c r="J37" s="7"/>
      <c r="K37" s="7"/>
      <c r="L37" s="7"/>
      <c r="M37" s="7"/>
      <c r="N37" s="7"/>
      <c r="O37" s="7"/>
      <c r="P37" s="7"/>
      <c r="Q37" s="7"/>
      <c r="R37" s="7"/>
      <c r="S37" s="7"/>
      <c r="T37" s="7"/>
      <c r="U37" s="7"/>
      <c r="AA37" s="7"/>
      <c r="AC37" s="7"/>
      <c r="AD37" s="7"/>
      <c r="AE37" s="7"/>
      <c r="AH37" s="7"/>
      <c r="AI37" s="7"/>
      <c r="AJ37" s="7"/>
    </row>
    <row r="38" spans="4:36" x14ac:dyDescent="0.3">
      <c r="E38" s="7"/>
      <c r="F38" s="7"/>
      <c r="G38" s="7"/>
      <c r="H38" s="7"/>
      <c r="I38" s="7"/>
      <c r="J38" s="7"/>
      <c r="K38" s="7"/>
      <c r="L38" s="7"/>
      <c r="M38" s="7"/>
      <c r="N38" s="7"/>
      <c r="O38" s="7"/>
      <c r="P38" s="7"/>
      <c r="Q38" s="7"/>
      <c r="R38" s="7"/>
      <c r="S38" s="7"/>
      <c r="T38" s="7"/>
      <c r="U38" s="7"/>
      <c r="AA38" s="7"/>
      <c r="AC38" s="7"/>
      <c r="AH38" s="7"/>
      <c r="AJ38" s="7"/>
    </row>
    <row r="39" spans="4:36" x14ac:dyDescent="0.3">
      <c r="E39" s="7"/>
      <c r="F39" s="7"/>
      <c r="G39" s="7"/>
      <c r="H39" s="7"/>
      <c r="I39" s="7"/>
      <c r="J39" s="7"/>
      <c r="K39" s="7"/>
      <c r="L39" s="7"/>
      <c r="M39" s="7"/>
      <c r="N39" s="7"/>
      <c r="O39" s="7"/>
      <c r="P39" s="7"/>
      <c r="Q39" s="7"/>
      <c r="R39" s="7"/>
      <c r="S39" s="7"/>
      <c r="T39" s="7"/>
      <c r="U39" s="7"/>
    </row>
    <row r="40" spans="4:36" x14ac:dyDescent="0.3">
      <c r="E40" s="7"/>
      <c r="F40" s="7"/>
      <c r="G40" s="7"/>
      <c r="H40" s="7"/>
      <c r="I40" s="7"/>
      <c r="J40" s="7"/>
      <c r="K40" s="7"/>
      <c r="L40" s="7"/>
      <c r="M40" s="7"/>
      <c r="N40" s="7"/>
      <c r="O40" s="7"/>
      <c r="P40" s="7"/>
      <c r="Q40" s="7"/>
      <c r="R40" s="7"/>
      <c r="S40" s="7"/>
      <c r="T40" s="7"/>
      <c r="U40" s="7"/>
    </row>
    <row r="41" spans="4:36" x14ac:dyDescent="0.3">
      <c r="E41" s="7"/>
      <c r="F41" s="7"/>
      <c r="G41" s="7"/>
      <c r="H41" s="7"/>
      <c r="I41" s="7"/>
      <c r="J41" s="7"/>
      <c r="K41" s="7"/>
      <c r="L41" s="7"/>
      <c r="M41" s="7"/>
      <c r="N41" s="7"/>
      <c r="O41" s="7"/>
      <c r="P41" s="7"/>
      <c r="Q41" s="7"/>
      <c r="R41" s="7"/>
      <c r="S41" s="7"/>
      <c r="T41" s="7"/>
      <c r="U41" s="7"/>
    </row>
    <row r="42" spans="4:36" x14ac:dyDescent="0.3">
      <c r="E42" s="7"/>
      <c r="F42" s="7"/>
      <c r="G42" s="7"/>
      <c r="H42" s="7"/>
      <c r="I42" s="7"/>
      <c r="J42" s="7"/>
      <c r="K42" s="7"/>
      <c r="L42" s="7"/>
      <c r="M42" s="7"/>
      <c r="N42" s="7"/>
      <c r="O42" s="7"/>
      <c r="P42" s="7"/>
      <c r="Q42" s="7"/>
      <c r="R42" s="7"/>
      <c r="S42" s="7"/>
      <c r="T42" s="7"/>
      <c r="U42" s="7"/>
    </row>
    <row r="43" spans="4:36" x14ac:dyDescent="0.3">
      <c r="E43" s="7"/>
      <c r="F43" s="7"/>
      <c r="G43" s="7"/>
      <c r="H43" s="7"/>
      <c r="I43" s="7"/>
      <c r="J43" s="7"/>
      <c r="K43" s="7"/>
      <c r="L43" s="7"/>
      <c r="M43" s="7"/>
      <c r="N43" s="7"/>
      <c r="O43" s="7"/>
      <c r="P43" s="7"/>
      <c r="Q43" s="7"/>
      <c r="R43" s="7"/>
      <c r="S43" s="7"/>
      <c r="T43" s="7"/>
      <c r="U43" s="7"/>
    </row>
    <row r="44" spans="4:36" x14ac:dyDescent="0.3">
      <c r="E44" s="7"/>
      <c r="F44" s="7"/>
      <c r="G44" s="7"/>
      <c r="H44" s="7"/>
      <c r="I44" s="7"/>
      <c r="J44" s="7"/>
      <c r="K44" s="7"/>
      <c r="L44" s="7"/>
      <c r="M44" s="7"/>
      <c r="N44" s="7"/>
      <c r="O44" s="7"/>
      <c r="P44" s="7"/>
      <c r="Q44" s="7"/>
      <c r="R44" s="7"/>
      <c r="S44" s="7"/>
      <c r="T44" s="7"/>
      <c r="U44" s="7"/>
    </row>
    <row r="45" spans="4:36" x14ac:dyDescent="0.3">
      <c r="E45" s="7"/>
      <c r="K45" s="7"/>
      <c r="M45" s="7"/>
      <c r="R45" s="7"/>
    </row>
    <row r="46" spans="4:36" x14ac:dyDescent="0.3">
      <c r="D46" s="7"/>
      <c r="E46" s="7"/>
      <c r="F46" s="7"/>
      <c r="G46" s="7"/>
      <c r="H46" s="7"/>
      <c r="I46" s="7"/>
      <c r="J46" s="7"/>
      <c r="K46" s="7"/>
      <c r="L46" s="7"/>
      <c r="M46" s="7"/>
      <c r="N46" s="7"/>
      <c r="O46" s="7"/>
      <c r="P46" s="7"/>
      <c r="Q46" s="7"/>
      <c r="R46" s="7"/>
      <c r="S46" s="7"/>
      <c r="T46" s="7"/>
      <c r="U46" s="7"/>
    </row>
    <row r="47" spans="4:36" x14ac:dyDescent="0.3">
      <c r="D47" s="7"/>
      <c r="E47" s="7"/>
      <c r="F47" s="7"/>
      <c r="G47" s="7"/>
      <c r="H47" s="7"/>
      <c r="I47" s="7"/>
      <c r="J47" s="7"/>
      <c r="K47" s="7"/>
      <c r="L47" s="7"/>
      <c r="M47" s="7"/>
      <c r="N47" s="7"/>
      <c r="O47" s="7"/>
      <c r="P47" s="7"/>
      <c r="Q47" s="7"/>
      <c r="R47" s="7"/>
      <c r="S47" s="7"/>
      <c r="T47" s="7"/>
      <c r="U47" s="7"/>
    </row>
    <row r="48" spans="4:36" x14ac:dyDescent="0.3">
      <c r="D48" s="7"/>
      <c r="E48" s="7"/>
      <c r="F48" s="7"/>
      <c r="G48" s="7"/>
      <c r="H48" s="7"/>
      <c r="I48" s="7"/>
      <c r="J48" s="7"/>
      <c r="K48" s="7"/>
      <c r="L48" s="7"/>
      <c r="M48" s="7"/>
      <c r="N48" s="7"/>
      <c r="O48" s="7"/>
      <c r="P48" s="7"/>
      <c r="Q48" s="7"/>
      <c r="R48" s="7"/>
      <c r="S48" s="7"/>
      <c r="T48" s="7"/>
      <c r="U48" s="7"/>
    </row>
    <row r="49" spans="1:21" x14ac:dyDescent="0.3">
      <c r="D49" s="7"/>
      <c r="E49" s="7"/>
      <c r="F49" s="7"/>
      <c r="G49" s="7"/>
      <c r="H49" s="7"/>
      <c r="I49" s="7"/>
      <c r="J49" s="7"/>
      <c r="K49" s="7"/>
      <c r="L49" s="7"/>
      <c r="M49" s="7"/>
      <c r="N49" s="7"/>
      <c r="O49" s="7"/>
      <c r="P49" s="7"/>
      <c r="Q49" s="7"/>
      <c r="R49" s="7"/>
      <c r="S49" s="7"/>
      <c r="T49" s="7"/>
      <c r="U49" s="7"/>
    </row>
    <row r="50" spans="1:21" x14ac:dyDescent="0.3">
      <c r="D50" s="7"/>
      <c r="E50" s="7"/>
      <c r="F50" s="7"/>
      <c r="G50" s="7"/>
      <c r="H50" s="7"/>
      <c r="I50" s="7"/>
      <c r="J50" s="7"/>
      <c r="K50" s="7"/>
      <c r="L50" s="7"/>
      <c r="M50" s="7"/>
      <c r="N50" s="7"/>
      <c r="O50" s="7"/>
      <c r="P50" s="7"/>
      <c r="Q50" s="7"/>
      <c r="R50" s="7"/>
      <c r="S50" s="7"/>
      <c r="T50" s="7"/>
      <c r="U50" s="7"/>
    </row>
    <row r="51" spans="1:21" x14ac:dyDescent="0.3">
      <c r="A51" s="7"/>
      <c r="D51" s="7"/>
      <c r="E51" s="7"/>
      <c r="F51" s="7"/>
      <c r="G51" s="7"/>
      <c r="H51" s="7"/>
      <c r="I51" s="7"/>
      <c r="J51" s="7"/>
      <c r="K51" s="7"/>
      <c r="L51" s="7"/>
      <c r="M51" s="7"/>
      <c r="N51" s="7"/>
      <c r="O51" s="7"/>
      <c r="P51" s="7"/>
      <c r="Q51" s="7"/>
      <c r="R51" s="7"/>
      <c r="S51" s="7"/>
      <c r="T51" s="7"/>
      <c r="U51" s="7"/>
    </row>
    <row r="52" spans="1:21" x14ac:dyDescent="0.3">
      <c r="A52" s="7"/>
      <c r="D52" s="7"/>
      <c r="E52" s="7"/>
      <c r="F52" s="7"/>
      <c r="G52" s="7"/>
      <c r="H52" s="7"/>
      <c r="I52" s="7"/>
      <c r="J52" s="7"/>
      <c r="K52" s="7"/>
      <c r="L52" s="7"/>
      <c r="M52" s="7"/>
      <c r="N52" s="7"/>
      <c r="O52" s="7"/>
      <c r="P52" s="7"/>
      <c r="Q52" s="7"/>
      <c r="R52" s="7"/>
      <c r="S52" s="7"/>
      <c r="T52" s="7"/>
      <c r="U52" s="7"/>
    </row>
    <row r="53" spans="1:21" x14ac:dyDescent="0.3">
      <c r="A53" s="7"/>
      <c r="D53" s="7"/>
      <c r="E53" s="7"/>
      <c r="F53" s="7"/>
      <c r="G53" s="7"/>
      <c r="H53" s="7"/>
      <c r="I53" s="7"/>
      <c r="J53" s="7"/>
      <c r="K53" s="7"/>
      <c r="L53" s="7"/>
      <c r="M53" s="7"/>
      <c r="N53" s="7"/>
      <c r="O53" s="7"/>
      <c r="P53" s="7"/>
      <c r="Q53" s="7"/>
      <c r="R53" s="7"/>
      <c r="S53" s="7"/>
      <c r="T53" s="7"/>
      <c r="U53" s="7"/>
    </row>
    <row r="54" spans="1:21" x14ac:dyDescent="0.3">
      <c r="A54" s="7"/>
      <c r="D54" s="7"/>
      <c r="E54" s="7"/>
      <c r="F54" s="7"/>
      <c r="G54" s="7"/>
      <c r="H54" s="7"/>
      <c r="I54" s="7"/>
      <c r="J54" s="7"/>
      <c r="K54" s="7"/>
      <c r="L54" s="7"/>
      <c r="M54" s="7"/>
      <c r="N54" s="7"/>
      <c r="O54" s="7"/>
      <c r="P54" s="7"/>
      <c r="Q54" s="7"/>
      <c r="R54" s="7"/>
      <c r="S54" s="7"/>
      <c r="T54" s="7"/>
      <c r="U54" s="7"/>
    </row>
    <row r="55" spans="1:21" x14ac:dyDescent="0.3">
      <c r="A55" s="7"/>
      <c r="D55" s="7"/>
      <c r="E55" s="7"/>
      <c r="F55" s="7"/>
      <c r="G55" s="7"/>
      <c r="H55" s="7"/>
      <c r="I55" s="7"/>
      <c r="J55" s="7"/>
      <c r="K55" s="7"/>
      <c r="L55" s="7"/>
      <c r="M55" s="7"/>
      <c r="N55" s="7"/>
      <c r="O55" s="7"/>
      <c r="P55" s="7"/>
      <c r="Q55" s="7"/>
      <c r="R55" s="7"/>
      <c r="S55" s="7"/>
      <c r="T55" s="7"/>
      <c r="U55" s="7"/>
    </row>
    <row r="56" spans="1:21" x14ac:dyDescent="0.3">
      <c r="A56" s="7"/>
      <c r="D56" s="7"/>
      <c r="E56" s="7"/>
      <c r="F56" s="7"/>
      <c r="G56" s="7"/>
      <c r="H56" s="7"/>
      <c r="I56" s="7"/>
      <c r="J56" s="7"/>
      <c r="K56" s="7"/>
      <c r="L56" s="7"/>
      <c r="M56" s="7"/>
      <c r="N56" s="7"/>
      <c r="O56" s="7"/>
      <c r="P56" s="7"/>
      <c r="Q56" s="7"/>
      <c r="R56" s="7"/>
      <c r="S56" s="7"/>
      <c r="T56" s="7"/>
      <c r="U56" s="7"/>
    </row>
    <row r="57" spans="1:21" x14ac:dyDescent="0.3">
      <c r="A57" s="7"/>
      <c r="D57" s="7"/>
      <c r="E57" s="7"/>
      <c r="F57" s="7"/>
      <c r="G57" s="7"/>
      <c r="I57" s="7"/>
      <c r="J57" s="7"/>
      <c r="K57" s="7"/>
      <c r="L57" s="7"/>
      <c r="P57" s="7"/>
    </row>
    <row r="58" spans="1:21" x14ac:dyDescent="0.3">
      <c r="A58" s="7"/>
      <c r="D58" s="7"/>
      <c r="E58" s="7"/>
      <c r="F58" s="7"/>
      <c r="G58" s="7"/>
      <c r="H58" s="7"/>
      <c r="I58" s="7"/>
      <c r="J58" s="7"/>
      <c r="K58" s="7"/>
      <c r="L58" s="7"/>
      <c r="M58" s="7"/>
      <c r="N58" s="7"/>
      <c r="R58" s="7"/>
    </row>
    <row r="59" spans="1:21" x14ac:dyDescent="0.3">
      <c r="A59" s="7"/>
      <c r="D59" s="7"/>
      <c r="E59" s="7"/>
      <c r="F59" s="7"/>
      <c r="G59" s="7"/>
      <c r="H59" s="7"/>
      <c r="I59" s="7"/>
      <c r="K59" s="7"/>
      <c r="M59" s="7"/>
    </row>
    <row r="60" spans="1:21" x14ac:dyDescent="0.3">
      <c r="D60" s="7"/>
      <c r="E60" s="7"/>
      <c r="F60" s="7"/>
      <c r="G60" s="7"/>
      <c r="H60" s="7"/>
      <c r="I60" s="7"/>
      <c r="J60" s="7"/>
      <c r="K60" s="7"/>
      <c r="L60" s="7"/>
      <c r="M60" s="7"/>
    </row>
    <row r="62" spans="1:21" x14ac:dyDescent="0.3">
      <c r="C62" s="7"/>
      <c r="D62" s="7"/>
      <c r="E62" s="7"/>
      <c r="J62" s="7"/>
      <c r="K62" s="7"/>
      <c r="L62" s="7"/>
      <c r="M62" s="7"/>
      <c r="N62" s="7"/>
    </row>
    <row r="63" spans="1:21" x14ac:dyDescent="0.3">
      <c r="C63" s="7"/>
      <c r="D63" s="7"/>
      <c r="E63" s="7"/>
      <c r="F63" s="7"/>
      <c r="G63" s="7"/>
      <c r="H63" s="7"/>
      <c r="I63" s="7"/>
      <c r="J63" s="7"/>
      <c r="K63" s="7"/>
      <c r="L63" s="7"/>
      <c r="M63" s="7"/>
      <c r="N63" s="7"/>
    </row>
    <row r="64" spans="1:21" x14ac:dyDescent="0.3">
      <c r="C64" s="7"/>
      <c r="D64" s="7"/>
      <c r="E64" s="7"/>
      <c r="F64" s="7"/>
      <c r="G64" s="7"/>
      <c r="H64" s="7"/>
      <c r="I64" s="7"/>
      <c r="J64" s="7"/>
      <c r="K64" s="7"/>
      <c r="L64" s="7"/>
      <c r="M64" s="7"/>
      <c r="N64" s="7"/>
    </row>
    <row r="65" spans="3:14" x14ac:dyDescent="0.3">
      <c r="C65" s="7"/>
      <c r="E65" s="7"/>
      <c r="J65" s="7"/>
      <c r="K65" s="7"/>
      <c r="L65" s="7"/>
      <c r="M65" s="7"/>
      <c r="N65" s="7"/>
    </row>
    <row r="66" spans="3:14" x14ac:dyDescent="0.3">
      <c r="C66" s="7"/>
      <c r="E66" s="7"/>
      <c r="I66" s="7"/>
      <c r="J66" s="7"/>
      <c r="K66" s="7"/>
      <c r="L66" s="7"/>
      <c r="M66" s="7"/>
      <c r="N66" s="7"/>
    </row>
    <row r="67" spans="3:14" x14ac:dyDescent="0.3">
      <c r="C67" s="7"/>
      <c r="E67" s="7"/>
      <c r="F67" s="7"/>
      <c r="I67" s="7"/>
      <c r="J67" s="7"/>
      <c r="K67" s="7"/>
      <c r="L67" s="7"/>
      <c r="M67" s="7"/>
      <c r="N67" s="7"/>
    </row>
    <row r="68" spans="3:14" x14ac:dyDescent="0.3">
      <c r="C68" s="7"/>
      <c r="D68" s="7"/>
      <c r="E68" s="7"/>
      <c r="I68" s="7"/>
      <c r="J68" s="7"/>
      <c r="K68" s="7"/>
      <c r="L68" s="7"/>
      <c r="M68" s="7"/>
      <c r="N68" s="7"/>
    </row>
    <row r="69" spans="3:14" x14ac:dyDescent="0.3">
      <c r="C69" s="7"/>
      <c r="D69" s="7"/>
      <c r="E69" s="7"/>
      <c r="F69" s="7"/>
      <c r="G69" s="7"/>
      <c r="H69" s="7"/>
      <c r="I69" s="7"/>
      <c r="J69" s="7"/>
      <c r="K69" s="7"/>
      <c r="L69" s="7"/>
      <c r="M69" s="7"/>
      <c r="N69" s="7"/>
    </row>
    <row r="70" spans="3:14" x14ac:dyDescent="0.3">
      <c r="C70" s="7"/>
      <c r="D70" s="7"/>
      <c r="E70" s="7"/>
      <c r="I70" s="7"/>
      <c r="J70" s="7"/>
      <c r="K70" s="7"/>
      <c r="L70" s="7"/>
      <c r="M70" s="7"/>
      <c r="N70" s="7"/>
    </row>
    <row r="71" spans="3:14" x14ac:dyDescent="0.3">
      <c r="C71" s="7"/>
      <c r="D71" s="7"/>
      <c r="E71" s="7"/>
      <c r="F71" s="7"/>
      <c r="H71" s="7"/>
      <c r="I71" s="7"/>
      <c r="J71" s="7"/>
      <c r="K71" s="7"/>
      <c r="L71" s="7"/>
      <c r="M71" s="7"/>
      <c r="N71" s="7"/>
    </row>
    <row r="72" spans="3:14" x14ac:dyDescent="0.3">
      <c r="C72" s="7"/>
      <c r="D72" s="7"/>
      <c r="E72" s="7"/>
      <c r="F72" s="7"/>
      <c r="G72" s="7"/>
      <c r="H72" s="7"/>
      <c r="I72" s="7"/>
      <c r="J72" s="7"/>
      <c r="K72" s="7"/>
      <c r="L72" s="7"/>
      <c r="M72" s="7"/>
      <c r="N72" s="7"/>
    </row>
    <row r="73" spans="3:14" x14ac:dyDescent="0.3">
      <c r="C73" s="7"/>
      <c r="D73" s="7"/>
      <c r="E73" s="7"/>
      <c r="F73" s="7"/>
      <c r="I73" s="7"/>
      <c r="J73" s="7"/>
      <c r="K73" s="7"/>
      <c r="L73" s="7"/>
      <c r="M73" s="7"/>
      <c r="N73" s="7"/>
    </row>
    <row r="74" spans="3:14" x14ac:dyDescent="0.3">
      <c r="C74" s="7"/>
      <c r="E74" s="7"/>
      <c r="F74" s="7"/>
      <c r="I74" s="7"/>
      <c r="J74" s="7"/>
      <c r="K74" s="7"/>
      <c r="L74" s="7"/>
      <c r="M74" s="7"/>
      <c r="N74" s="7"/>
    </row>
    <row r="75" spans="3:14" x14ac:dyDescent="0.3">
      <c r="C75" s="7"/>
      <c r="D75" s="7"/>
      <c r="E75" s="7"/>
      <c r="F75" s="7"/>
      <c r="G75" s="7"/>
      <c r="H75" s="7"/>
      <c r="I75" s="7"/>
      <c r="J75" s="7"/>
      <c r="K75" s="7"/>
      <c r="L75" s="7"/>
      <c r="M75" s="7"/>
      <c r="N75" s="7"/>
    </row>
    <row r="76" spans="3:14" x14ac:dyDescent="0.3">
      <c r="C76" s="7"/>
      <c r="D76" s="7"/>
      <c r="E76" s="7"/>
      <c r="F76" s="7"/>
      <c r="H76" s="7"/>
      <c r="I76" s="7"/>
      <c r="J76" s="7"/>
      <c r="K76" s="7"/>
      <c r="L76" s="7"/>
      <c r="M76" s="7"/>
      <c r="N76" s="7"/>
    </row>
    <row r="77" spans="3:14" x14ac:dyDescent="0.3">
      <c r="C77" s="7"/>
      <c r="D77" s="7"/>
      <c r="E77" s="7"/>
      <c r="F77" s="7"/>
      <c r="G77" s="7"/>
      <c r="H77" s="7"/>
      <c r="I77" s="7"/>
      <c r="J77" s="7"/>
      <c r="K77" s="7"/>
      <c r="L77" s="7"/>
      <c r="M77" s="7"/>
      <c r="N77" s="7"/>
    </row>
    <row r="78" spans="3:14" x14ac:dyDescent="0.3">
      <c r="C78" s="7"/>
      <c r="D78" s="7"/>
      <c r="E78" s="7"/>
      <c r="F78" s="7"/>
      <c r="G78" s="7"/>
      <c r="H78" s="7"/>
      <c r="I78" s="7"/>
      <c r="J78" s="7"/>
      <c r="K78" s="7"/>
      <c r="L78" s="7"/>
      <c r="M78" s="7"/>
      <c r="N78" s="7"/>
    </row>
    <row r="79" spans="3:14" x14ac:dyDescent="0.3">
      <c r="C79" s="7"/>
      <c r="E79" s="7"/>
      <c r="I79" s="7"/>
      <c r="J79" s="7"/>
      <c r="K79" s="7"/>
      <c r="L79" s="7"/>
      <c r="M79" s="7"/>
      <c r="N79" s="7"/>
    </row>
    <row r="80" spans="3:14" x14ac:dyDescent="0.3">
      <c r="D80" s="7"/>
      <c r="E80" s="7"/>
      <c r="F80" s="7"/>
      <c r="G80" s="7"/>
      <c r="H80" s="7"/>
      <c r="I80" s="7"/>
      <c r="J80" s="7"/>
      <c r="K80" s="7"/>
      <c r="L80" s="7"/>
      <c r="M80" s="7"/>
      <c r="N80" s="7"/>
    </row>
    <row r="81" spans="3:14" x14ac:dyDescent="0.3">
      <c r="C81" s="7"/>
      <c r="D81" s="7"/>
      <c r="E81" s="7"/>
      <c r="F81" s="7"/>
      <c r="H81" s="7"/>
      <c r="I81" s="7"/>
      <c r="J81" s="7"/>
      <c r="K81" s="7"/>
      <c r="L81" s="7"/>
      <c r="M81" s="7"/>
      <c r="N81" s="7"/>
    </row>
    <row r="82" spans="3:14" x14ac:dyDescent="0.3">
      <c r="D82" s="7"/>
      <c r="E82" s="7"/>
      <c r="F82" s="7"/>
      <c r="H82" s="7"/>
      <c r="I82" s="7"/>
      <c r="J82" s="7"/>
      <c r="K82" s="7"/>
      <c r="L82" s="7"/>
      <c r="M82" s="7"/>
      <c r="N82" s="7"/>
    </row>
    <row r="83" spans="3:14" x14ac:dyDescent="0.3">
      <c r="C83" s="7"/>
      <c r="E83" s="7"/>
      <c r="F83" s="7"/>
      <c r="I83" s="7"/>
      <c r="J83" s="7"/>
      <c r="K83" s="7"/>
      <c r="L83" s="7"/>
      <c r="M83" s="7"/>
      <c r="N83" s="7"/>
    </row>
    <row r="84" spans="3:14" x14ac:dyDescent="0.3">
      <c r="E84" s="7"/>
      <c r="F84" s="7"/>
      <c r="I84" s="7"/>
      <c r="J84" s="7"/>
      <c r="K84" s="7"/>
      <c r="L84" s="7"/>
      <c r="M84" s="7"/>
      <c r="N84" s="7"/>
    </row>
    <row r="85" spans="3:14" x14ac:dyDescent="0.3">
      <c r="D85" s="7"/>
      <c r="E85" s="7"/>
      <c r="F85" s="7"/>
      <c r="H85" s="7"/>
      <c r="I85" s="7"/>
      <c r="J85" s="7"/>
      <c r="K85" s="7"/>
      <c r="L85" s="7"/>
      <c r="M85" s="7"/>
      <c r="N85" s="7"/>
    </row>
    <row r="86" spans="3:14" x14ac:dyDescent="0.3">
      <c r="E86" s="7"/>
      <c r="I86" s="7"/>
      <c r="J86" s="7"/>
      <c r="K86" s="7"/>
      <c r="L86" s="7"/>
      <c r="M86" s="7"/>
      <c r="N86" s="7"/>
    </row>
    <row r="87" spans="3:14" x14ac:dyDescent="0.3">
      <c r="E87" s="7"/>
      <c r="I87" s="7"/>
      <c r="J87" s="7"/>
      <c r="K87" s="7"/>
      <c r="L87" s="7"/>
      <c r="M87" s="7"/>
      <c r="N87" s="7"/>
    </row>
    <row r="88" spans="3:14" x14ac:dyDescent="0.3">
      <c r="E88" s="7"/>
      <c r="I88" s="7"/>
      <c r="J88" s="7"/>
      <c r="K88" s="7"/>
      <c r="L88" s="7"/>
      <c r="M88" s="7"/>
      <c r="N88" s="7"/>
    </row>
    <row r="89" spans="3:14" x14ac:dyDescent="0.3">
      <c r="E89" s="7"/>
    </row>
    <row r="90" spans="3:14" x14ac:dyDescent="0.3">
      <c r="E90" s="7"/>
    </row>
    <row r="91" spans="3:14" x14ac:dyDescent="0.3">
      <c r="E91" s="7"/>
    </row>
    <row r="92" spans="3:14" x14ac:dyDescent="0.3">
      <c r="E92" s="7"/>
    </row>
    <row r="93" spans="3:14" x14ac:dyDescent="0.3">
      <c r="E93" s="7"/>
    </row>
    <row r="94" spans="3:14" x14ac:dyDescent="0.3">
      <c r="E94" s="7"/>
    </row>
    <row r="95" spans="3:14" x14ac:dyDescent="0.3">
      <c r="E95" s="7"/>
    </row>
    <row r="96" spans="3:14" x14ac:dyDescent="0.3">
      <c r="E96" s="7"/>
    </row>
    <row r="97" spans="5:5" x14ac:dyDescent="0.3">
      <c r="E97" s="7"/>
    </row>
    <row r="98" spans="5:5" x14ac:dyDescent="0.3">
      <c r="E98" s="7"/>
    </row>
    <row r="99" spans="5:5" x14ac:dyDescent="0.3">
      <c r="E99" s="7"/>
    </row>
    <row r="100" spans="5:5" x14ac:dyDescent="0.3">
      <c r="E100" s="7"/>
    </row>
    <row r="101" spans="5:5" x14ac:dyDescent="0.3">
      <c r="E101" s="7"/>
    </row>
    <row r="102" spans="5:5" x14ac:dyDescent="0.3">
      <c r="E102" s="7"/>
    </row>
    <row r="103" spans="5:5" x14ac:dyDescent="0.3">
      <c r="E103" s="7"/>
    </row>
    <row r="104" spans="5:5" x14ac:dyDescent="0.3">
      <c r="E104" s="7"/>
    </row>
    <row r="105" spans="5:5" x14ac:dyDescent="0.3">
      <c r="E105" s="7"/>
    </row>
    <row r="106" spans="5:5" x14ac:dyDescent="0.3">
      <c r="E106" s="7"/>
    </row>
    <row r="107" spans="5:5" x14ac:dyDescent="0.3">
      <c r="E107" s="7"/>
    </row>
    <row r="108" spans="5:5" x14ac:dyDescent="0.3">
      <c r="E108" s="7"/>
    </row>
    <row r="109" spans="5:5" x14ac:dyDescent="0.3">
      <c r="E109" s="7"/>
    </row>
    <row r="110" spans="5:5" x14ac:dyDescent="0.3">
      <c r="E110" s="7"/>
    </row>
    <row r="111" spans="5:5" x14ac:dyDescent="0.3">
      <c r="E111" s="7"/>
    </row>
    <row r="112" spans="5:5" x14ac:dyDescent="0.3">
      <c r="E112" s="7"/>
    </row>
    <row r="113" spans="5:5" x14ac:dyDescent="0.3">
      <c r="E113" s="7"/>
    </row>
    <row r="114" spans="5:5" x14ac:dyDescent="0.3">
      <c r="E114" s="7"/>
    </row>
    <row r="115" spans="5:5" x14ac:dyDescent="0.3">
      <c r="E115" s="7"/>
    </row>
    <row r="116" spans="5:5" x14ac:dyDescent="0.3">
      <c r="E116" s="7"/>
    </row>
    <row r="117" spans="5:5" x14ac:dyDescent="0.3">
      <c r="E117" s="7"/>
    </row>
    <row r="118" spans="5:5" x14ac:dyDescent="0.3">
      <c r="E118" s="7"/>
    </row>
    <row r="119" spans="5:5" x14ac:dyDescent="0.3">
      <c r="E119" s="7"/>
    </row>
  </sheetData>
  <phoneticPr fontId="12" type="noConversion"/>
  <printOptions headings="1"/>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00C34E844E04DB33D6A74B5CC90A4" ma:contentTypeVersion="4" ma:contentTypeDescription="Een nieuw document maken." ma:contentTypeScope="" ma:versionID="05c40044f0258afb4eb8bc0079e614a5">
  <xsd:schema xmlns:xsd="http://www.w3.org/2001/XMLSchema" xmlns:xs="http://www.w3.org/2001/XMLSchema" xmlns:p="http://schemas.microsoft.com/office/2006/metadata/properties" xmlns:ns2="a01277c1-2df2-4832-8fa6-3e4be023b681" targetNamespace="http://schemas.microsoft.com/office/2006/metadata/properties" ma:root="true" ma:fieldsID="2d49546b3217ef5a68b2fc4de128471c" ns2:_="">
    <xsd:import namespace="a01277c1-2df2-4832-8fa6-3e4be023b6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1277c1-2df2-4832-8fa6-3e4be023b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datasnipper xmlns="http://datasnipper" included="true" dataSnipperSheetDeleted="false" guid="0c5e8158-cfa0-4c84-bf6c-b4c4f2e86890" revision="3"/>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E9997A-E321-4820-A7F0-0CD1F8E87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1277c1-2df2-4832-8fa6-3e4be023b6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210C32-4537-47B4-9C17-7E0E4C890DE6}">
  <ds:schemaRefs>
    <ds:schemaRef ds:uri="http://schemas.microsoft.com/sharepoint/v3/contenttype/forms"/>
  </ds:schemaRefs>
</ds:datastoreItem>
</file>

<file path=customXml/itemProps3.xml><?xml version="1.0" encoding="utf-8"?>
<ds:datastoreItem xmlns:ds="http://schemas.openxmlformats.org/officeDocument/2006/customXml" ds:itemID="{796E5FF9-8C0E-4DE7-A21E-15BC954082E1}">
  <ds:schemaRefs>
    <ds:schemaRef ds:uri="http://datasnipper"/>
  </ds:schemaRefs>
</ds:datastoreItem>
</file>

<file path=customXml/itemProps4.xml><?xml version="1.0" encoding="utf-8"?>
<ds:datastoreItem xmlns:ds="http://schemas.openxmlformats.org/officeDocument/2006/customXml" ds:itemID="{6C95C9BD-6568-4C9C-BAD1-CAD397AB4D5A}">
  <ds:schemaRefs>
    <ds:schemaRef ds:uri="http://purl.org/dc/terms/"/>
    <ds:schemaRef ds:uri="http://schemas.openxmlformats.org/package/2006/metadata/core-properties"/>
    <ds:schemaRef ds:uri="a01277c1-2df2-4832-8fa6-3e4be023b68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ZMOutlook</vt:lpwstr>
  </property>
  <property fmtid="{D5CDD505-2E9C-101B-9397-08002B2CF9AE}" pid="3" name="SizeBefore">
    <vt:lpwstr>1566375</vt:lpwstr>
  </property>
  <property fmtid="{D5CDD505-2E9C-101B-9397-08002B2CF9AE}" pid="4" name="OptimizationTime">
    <vt:lpwstr>20220525_1653</vt:lpwstr>
  </property>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82</vt:i4>
      </vt:variant>
    </vt:vector>
  </HeadingPairs>
  <TitlesOfParts>
    <vt:vector size="103" baseType="lpstr">
      <vt:lpstr>Start</vt:lpstr>
      <vt:lpstr>instructions</vt:lpstr>
      <vt:lpstr>About</vt:lpstr>
      <vt:lpstr>Input1</vt:lpstr>
      <vt:lpstr>Input2steel</vt:lpstr>
      <vt:lpstr>Input3Steel</vt:lpstr>
      <vt:lpstr>Output_Steel</vt:lpstr>
      <vt:lpstr>Calculation_Steel</vt:lpstr>
      <vt:lpstr>Input2IBC</vt:lpstr>
      <vt:lpstr>Input3IBC</vt:lpstr>
      <vt:lpstr>Output_IBC</vt:lpstr>
      <vt:lpstr>Calculation_IBC</vt:lpstr>
      <vt:lpstr>Input2Plastic</vt:lpstr>
      <vt:lpstr>Input3Plastic</vt:lpstr>
      <vt:lpstr>Output_Plastic</vt:lpstr>
      <vt:lpstr>Calculation_Plastic</vt:lpstr>
      <vt:lpstr>Lists</vt:lpstr>
      <vt:lpstr>Input_Data</vt:lpstr>
      <vt:lpstr>Waarden</vt:lpstr>
      <vt:lpstr>Aanpassingen EFC</vt:lpstr>
      <vt:lpstr>Database general</vt:lpstr>
      <vt:lpstr>About1</vt:lpstr>
      <vt:lpstr>About2</vt:lpstr>
      <vt:lpstr>CALCULATION_IBC_MASS_RECYCLED_PE</vt:lpstr>
      <vt:lpstr>CALCULATION_IBC_MASS_STEEL</vt:lpstr>
      <vt:lpstr>CALCULATION_IBC_MASS_VIRGIN_PE</vt:lpstr>
      <vt:lpstr>Calculation_IBC_Product_Name</vt:lpstr>
      <vt:lpstr>Calculation_IBC_Product_Specification</vt:lpstr>
      <vt:lpstr>CALCULATION_PLASTIC_MASS_PE_MIX</vt:lpstr>
      <vt:lpstr>CALCULATION_PLASTIC_MASS_RECYCLED_PE</vt:lpstr>
      <vt:lpstr>CALCULATION_PLASTIC_MASS_VIRGIN_PE</vt:lpstr>
      <vt:lpstr>Calculation_Plastic_Product_Name</vt:lpstr>
      <vt:lpstr>Calculation_Plastic_Product_Specification</vt:lpstr>
      <vt:lpstr>CALCULATION_STEEL_MASS_STEEL</vt:lpstr>
      <vt:lpstr>Calculation_Steel_Package_Type_Short</vt:lpstr>
      <vt:lpstr>Calculation_Steel_Product_Name</vt:lpstr>
      <vt:lpstr>Calculation_Steel_Product_Specification</vt:lpstr>
      <vt:lpstr>Input_Data!CheckDistanceClient</vt:lpstr>
      <vt:lpstr>Input_Data!CheckDotUnitsPerTruck</vt:lpstr>
      <vt:lpstr>Input_Data!CheckRPEWeightIBC</vt:lpstr>
      <vt:lpstr>Input_Data!CheckRPEWeightPlastic</vt:lpstr>
      <vt:lpstr>Input_Data!CheckSteelWeightIBC</vt:lpstr>
      <vt:lpstr>Input_Data!CheckSteelWeightSteel</vt:lpstr>
      <vt:lpstr>Input_Data!CheckUnitsPerTruck</vt:lpstr>
      <vt:lpstr>Input_Data!CheckVPEWeightIBC</vt:lpstr>
      <vt:lpstr>Input_Data!CheckVPEWeightPlastic</vt:lpstr>
      <vt:lpstr>ClampRingTypeList</vt:lpstr>
      <vt:lpstr>Copyright</vt:lpstr>
      <vt:lpstr>Developers</vt:lpstr>
      <vt:lpstr>Disclaimer1</vt:lpstr>
      <vt:lpstr>INPUT2IBC_RECYCLED_PE_WEIGHT</vt:lpstr>
      <vt:lpstr>INPUT2IBC_STEEL_WEIGHT</vt:lpstr>
      <vt:lpstr>INPUT2IBC_VIRGIN_PE_WEIGHT</vt:lpstr>
      <vt:lpstr>INPUT2PLASTIC_CUSTOM_RECYCLED_PE_WEIGHT</vt:lpstr>
      <vt:lpstr>INPUT2PLASTIC_CUSTOM_VIRGIN_PE_WEIGHT</vt:lpstr>
      <vt:lpstr>INPUT2PLASTIC_RECYCLED_PE_WEIGHT</vt:lpstr>
      <vt:lpstr>INPUT2PLASTIC_VIRGIN_PE_WEIGHT</vt:lpstr>
      <vt:lpstr>INPUT2STEEL_CUSTOM_STEEL_WEIGHT</vt:lpstr>
      <vt:lpstr>INPUT2STEEL_STEEL_WEIGHT</vt:lpstr>
      <vt:lpstr>INPUT3_IBC_CLIENT_ADDRESS</vt:lpstr>
      <vt:lpstr>INPUT3_IBC_CLIENT_NAME</vt:lpstr>
      <vt:lpstr>INPUT3_IBC_CLIENT_OTHER</vt:lpstr>
      <vt:lpstr>INPUT3_IBC_DISTANCE_TO_CLIENT</vt:lpstr>
      <vt:lpstr>INPUT3_IBC_UNITS_PER_TRUCK</vt:lpstr>
      <vt:lpstr>INPUT3_PLASTIC_CLIENT_ADDRESS</vt:lpstr>
      <vt:lpstr>INPUT3_PLASTIC_CLIENT_NAME</vt:lpstr>
      <vt:lpstr>INPUT3_PLASTIC_CLIENT_OTHER</vt:lpstr>
      <vt:lpstr>INPUT3_PLASTIC_DISTANCE_TO_CLIENT</vt:lpstr>
      <vt:lpstr>INPUT3_PLASTIC_UNITS_PER_TRUCK</vt:lpstr>
      <vt:lpstr>INPUT3_STEEL_CLIENT_ADDRESS</vt:lpstr>
      <vt:lpstr>INPUT3_STEEL_CLIENT_NAME</vt:lpstr>
      <vt:lpstr>INPUT3_STEEL_CLIENT_OTHER</vt:lpstr>
      <vt:lpstr>INPUT3_STEEL_DISTANCE_TO_CLIENT</vt:lpstr>
      <vt:lpstr>INPUT3_STEEL_UNITS_PER_TRUCK</vt:lpstr>
      <vt:lpstr>lbConversion</vt:lpstr>
      <vt:lpstr>License</vt:lpstr>
      <vt:lpstr>MileConversion</vt:lpstr>
      <vt:lpstr>OutsidePaintList</vt:lpstr>
      <vt:lpstr>ozConversion</vt:lpstr>
      <vt:lpstr>PaletTypeList</vt:lpstr>
      <vt:lpstr>Output_IBC!Print_Area</vt:lpstr>
      <vt:lpstr>Output_Plastic!Print_Area</vt:lpstr>
      <vt:lpstr>Output_Steel!Print_Area</vt:lpstr>
      <vt:lpstr>Input_Data!RPEStandardIBC275</vt:lpstr>
      <vt:lpstr>Input_Data!RPEStandardIBC330</vt:lpstr>
      <vt:lpstr>Input_Data!RPEStandardPEmixPlastic</vt:lpstr>
      <vt:lpstr>Input_Data!RPEStandardRecPlastic</vt:lpstr>
      <vt:lpstr>Input_Data!RPEStandardVirginPlastic</vt:lpstr>
      <vt:lpstr>Input_Data!StandardSteel</vt:lpstr>
      <vt:lpstr>Input_Data!SteelChangeUser</vt:lpstr>
      <vt:lpstr>Input_Data!SteelStandardIBC275</vt:lpstr>
      <vt:lpstr>Input_Data!SteelStandardIBC330</vt:lpstr>
      <vt:lpstr>Input_Data!SteelStandardOHSteel</vt:lpstr>
      <vt:lpstr>Input_Data!SteelStandardTHSteel</vt:lpstr>
      <vt:lpstr>Input_Data!SteelTypeList</vt:lpstr>
      <vt:lpstr>Input2Plastic!SteelWeight</vt:lpstr>
      <vt:lpstr>VersieDatum</vt:lpstr>
      <vt:lpstr>VersieNummer</vt:lpstr>
      <vt:lpstr>Input_Data!VPEStandardIBC275</vt:lpstr>
      <vt:lpstr>Input_Data!VPEStandardIBC330</vt:lpstr>
      <vt:lpstr>Input_Data!VPEStandardPEmixPlastic</vt:lpstr>
      <vt:lpstr>Input_Data!VPEStandardRecPlastic</vt:lpstr>
      <vt:lpstr>Input_Data!VPEStandardVirginPlastic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Hegger</dc:creator>
  <cp:lastModifiedBy>Eelco Rietveld</cp:lastModifiedBy>
  <cp:lastPrinted>2022-05-24T16:53:17Z</cp:lastPrinted>
  <dcterms:created xsi:type="dcterms:W3CDTF">2013-05-21T22:51:00Z</dcterms:created>
  <dcterms:modified xsi:type="dcterms:W3CDTF">2022-05-25T10:57:42Z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13403700</vt:r8>
  </property>
  <property fmtid="{D5CDD505-2E9C-101B-9397-08002B2CF9AE}" pid="3" name="ContentTypeId">
    <vt:lpwstr>0x01010013D00C34E844E04DB33D6A74B5CC90A4</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